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Z:\Data\2026\02. M. Operaciones\02. Reporte de Eventos Diarios\02 Febrero\"/>
    </mc:Choice>
  </mc:AlternateContent>
  <xr:revisionPtr revIDLastSave="0" documentId="13_ncr:1_{9E5ED907-9D8E-4EE8-A6AA-25614F97890A}" xr6:coauthVersionLast="47" xr6:coauthVersionMax="47" xr10:uidLastSave="{00000000-0000-0000-0000-000000000000}"/>
  <bookViews>
    <workbookView xWindow="38280" yWindow="-120" windowWidth="38640" windowHeight="21120" tabRatio="515" xr2:uid="{00000000-000D-0000-FFFF-FFFF00000000}"/>
  </bookViews>
  <sheets>
    <sheet name="Resumen" sheetId="78" r:id="rId1"/>
    <sheet name="Transportes" sheetId="77" r:id="rId2"/>
    <sheet name="Comunicaciones" sheetId="83" r:id="rId3"/>
    <sheet name="Aviación" sheetId="43" r:id="rId4"/>
    <sheet name="Puertos " sheetId="76" r:id="rId5"/>
    <sheet name="Vías Férreas" sheetId="50" r:id="rId6"/>
  </sheets>
  <externalReferences>
    <externalReference r:id="rId7"/>
    <externalReference r:id="rId8"/>
    <externalReference r:id="rId9"/>
  </externalReferences>
  <definedNames>
    <definedName name="_xlnm._FilterDatabase" localSheetId="4" hidden="1">'Puertos '!#REF!</definedName>
    <definedName name="_xlnm._FilterDatabase" localSheetId="0" hidden="1">Resumen!$M$43:$P$65</definedName>
    <definedName name="_xlnm._FilterDatabase" localSheetId="1" hidden="1">Transportes!$B$1:$K$3</definedName>
    <definedName name="_xlnm._FilterDatabase" localSheetId="5" hidden="1">'Vías Férreas'!#REF!</definedName>
    <definedName name="_xlcn.LinkedTable_Tabla142423234761" hidden="1">Tabla14242323476</definedName>
    <definedName name="_xlcn.WorksheetConnection_ReportedelCOEMTC130223noche.xlsxTabla161" hidden="1">Tabla16</definedName>
    <definedName name="_xlcn.WorksheetConnection_ReportedelCOEMTC130223noche.xlsxTabla371" hidden="1">Tabla37</definedName>
    <definedName name="_xlcn.WorksheetConnection_ReportedelCOEMTC130223noche.xlsxTabla441" hidden="1">Tabla44</definedName>
    <definedName name="a" localSheetId="4">#REF!</definedName>
    <definedName name="a" localSheetId="1">#REF!</definedName>
    <definedName name="a">#REF!</definedName>
    <definedName name="_xlnm.Print_Area" localSheetId="4">'Puertos '!$A$1:$G$47</definedName>
    <definedName name="b" localSheetId="4">#REF!</definedName>
    <definedName name="b" localSheetId="0">#REF!</definedName>
    <definedName name="b">#REF!</definedName>
    <definedName name="bb" localSheetId="1">[1]Transportes!#REF!</definedName>
    <definedName name="bb">[1]Transportes!#REF!</definedName>
    <definedName name="M18.12.49" localSheetId="4">[2]Transportes!#REF!</definedName>
    <definedName name="M18.12.49" localSheetId="1">#REF!</definedName>
    <definedName name="M18.12.49">#REF!</definedName>
    <definedName name="M19.02.131" localSheetId="4">[2]Transportes!#REF!</definedName>
    <definedName name="M19.02.131" localSheetId="0">#REF!</definedName>
    <definedName name="M19.02.131">#REF!</definedName>
    <definedName name="M19.02.132" localSheetId="4">[2]Transportes!#REF!</definedName>
    <definedName name="M19.02.132" localSheetId="0">#REF!</definedName>
    <definedName name="M19.02.132">#REF!</definedName>
    <definedName name="M19.02.134" localSheetId="4">[2]Transportes!#REF!</definedName>
    <definedName name="M19.02.134" localSheetId="0">#REF!</definedName>
    <definedName name="M19.02.134">#REF!</definedName>
    <definedName name="M19.02.1341" localSheetId="4">[1]Transportes!#REF!</definedName>
    <definedName name="M19.02.1341" localSheetId="1">[1]Transportes!#REF!</definedName>
    <definedName name="M19.02.1341">[1]Transportes!#REF!</definedName>
    <definedName name="M19.02.173" localSheetId="4">#REF!</definedName>
    <definedName name="M19.02.173" localSheetId="1">#REF!</definedName>
    <definedName name="M19.02.173">#REF!</definedName>
    <definedName name="qwe" localSheetId="4">[3]Transportes!#REF!</definedName>
    <definedName name="qwe" localSheetId="1">[3]Transportes!#REF!</definedName>
    <definedName name="qwe">[3]Transportes!#REF!</definedName>
    <definedName name="qwer" localSheetId="4">[3]Transportes!#REF!</definedName>
    <definedName name="qwer" localSheetId="1">[3]Transportes!#REF!</definedName>
    <definedName name="qwer">[3]Transportes!#REF!</definedName>
    <definedName name="tranporte5" localSheetId="0">#REF!</definedName>
    <definedName name="tranporte5">#REF!</definedName>
  </definedNames>
  <calcPr calcId="181029"/>
  <extLst>
    <ext xmlns:x15="http://schemas.microsoft.com/office/spreadsheetml/2010/11/main" uri="{FCE2AD5D-F65C-4FA6-A056-5C36A1767C68}">
      <x15:dataModel>
        <x15:modelTables>
          <x15:modelTable id="Tabla14242323476-e81ef300-8aac-4b36-b4af-5b13b15f7bc6" name="Tabla14242323476" connection="LinkedTable_Tabla14242323476"/>
          <x15:modelTable id="Tabla16-cc3a85da-7f56-43d7-98f1-0f43f33b9684" name="Tabla16" connection="WorksheetConnection_Reporte del COE-MTC 13 02 23 noche.xlsx!Tabla16"/>
          <x15:modelTable id="Tabla37-48ac6b40-053d-4da0-a267-e2298777eb51" name="Tabla37" connection="WorksheetConnection_Reporte del COE-MTC 13 02 23 noche.xlsx!Tabla37"/>
          <x15:modelTable id="Tabla44-0033c9b4-fbc5-42a9-8f4e-92b02fab16b5" name="Tabla44" connection="WorksheetConnection_Reporte del COE-MTC 13 02 23 noche.xlsx!Tabla44"/>
        </x15:modelTables>
      </x15:dataModel>
    </ext>
  </extLst>
</workbook>
</file>

<file path=xl/calcChain.xml><?xml version="1.0" encoding="utf-8"?>
<calcChain xmlns="http://schemas.openxmlformats.org/spreadsheetml/2006/main">
  <c r="R5" i="78" l="1"/>
  <c r="S5" i="78"/>
  <c r="T5" i="78"/>
  <c r="U5" i="78"/>
  <c r="R6" i="78"/>
  <c r="S6" i="78"/>
  <c r="T6" i="78"/>
  <c r="U6" i="78"/>
  <c r="R7" i="78"/>
  <c r="S7" i="78"/>
  <c r="T7" i="78"/>
  <c r="U7" i="78"/>
  <c r="R8" i="78"/>
  <c r="S8" i="78"/>
  <c r="T8" i="78"/>
  <c r="U8" i="78"/>
  <c r="R9" i="78"/>
  <c r="S9" i="78"/>
  <c r="T9" i="78"/>
  <c r="U9" i="78"/>
  <c r="R10" i="78"/>
  <c r="S10" i="78"/>
  <c r="T10" i="78"/>
  <c r="U10" i="78"/>
  <c r="R11" i="78"/>
  <c r="S11" i="78"/>
  <c r="T11" i="78"/>
  <c r="U11" i="78"/>
  <c r="R12" i="78"/>
  <c r="S12" i="78"/>
  <c r="T12" i="78"/>
  <c r="U12" i="78"/>
  <c r="R13" i="78"/>
  <c r="S13" i="78"/>
  <c r="T13" i="78"/>
  <c r="U13" i="78"/>
  <c r="R14" i="78"/>
  <c r="S14" i="78"/>
  <c r="T14" i="78"/>
  <c r="U14" i="78"/>
  <c r="R15" i="78"/>
  <c r="S15" i="78"/>
  <c r="T15" i="78"/>
  <c r="U15" i="78"/>
  <c r="R16" i="78"/>
  <c r="S16" i="78"/>
  <c r="T16" i="78"/>
  <c r="U16" i="78"/>
  <c r="R17" i="78"/>
  <c r="S17" i="78"/>
  <c r="T17" i="78"/>
  <c r="U17" i="78"/>
  <c r="R18" i="78"/>
  <c r="S18" i="78"/>
  <c r="T18" i="78"/>
  <c r="U18" i="78"/>
  <c r="R19" i="78"/>
  <c r="S19" i="78"/>
  <c r="T19" i="78"/>
  <c r="U19" i="78"/>
  <c r="R20" i="78"/>
  <c r="S20" i="78"/>
  <c r="T20" i="78"/>
  <c r="U20" i="78"/>
  <c r="R21" i="78"/>
  <c r="S21" i="78"/>
  <c r="T21" i="78"/>
  <c r="U21" i="78"/>
  <c r="R22" i="78"/>
  <c r="S22" i="78"/>
  <c r="T22" i="78"/>
  <c r="U22" i="78"/>
  <c r="R23" i="78"/>
  <c r="S23" i="78"/>
  <c r="T23" i="78"/>
  <c r="U23" i="78"/>
  <c r="R24" i="78"/>
  <c r="S24" i="78"/>
  <c r="T24" i="78"/>
  <c r="U24" i="78"/>
  <c r="R25" i="78"/>
  <c r="S25" i="78"/>
  <c r="T25" i="78"/>
  <c r="U25" i="78"/>
  <c r="R26" i="78"/>
  <c r="S26" i="78"/>
  <c r="T26" i="78"/>
  <c r="U26" i="78"/>
  <c r="R27" i="78"/>
  <c r="S27" i="78"/>
  <c r="T27" i="78"/>
  <c r="U27" i="78"/>
  <c r="R28" i="78"/>
  <c r="S28" i="78"/>
  <c r="T28" i="78"/>
  <c r="U28" i="78"/>
  <c r="R29" i="78"/>
  <c r="S29" i="78"/>
  <c r="T29" i="78"/>
  <c r="U29" i="78"/>
  <c r="R30" i="78"/>
  <c r="S30" i="78"/>
  <c r="T30" i="78"/>
  <c r="U30" i="78"/>
  <c r="R31" i="78"/>
  <c r="S31" i="78"/>
  <c r="T31" i="78"/>
  <c r="U31" i="78"/>
  <c r="R32" i="78"/>
  <c r="S32" i="78"/>
  <c r="T32" i="78"/>
  <c r="U32" i="78"/>
  <c r="R33" i="78"/>
  <c r="S33" i="78"/>
  <c r="T33" i="78"/>
  <c r="U33" i="78"/>
  <c r="R34" i="78"/>
  <c r="S34" i="78"/>
  <c r="T34" i="78"/>
  <c r="U34" i="78"/>
  <c r="R35" i="78"/>
  <c r="S35" i="78"/>
  <c r="T35" i="78"/>
  <c r="U35" i="78"/>
  <c r="R36" i="78"/>
  <c r="S36" i="78"/>
  <c r="T36" i="78"/>
  <c r="U36" i="78"/>
  <c r="R37" i="78"/>
  <c r="S37" i="78"/>
  <c r="T37" i="78"/>
  <c r="U37" i="78"/>
  <c r="R38" i="78"/>
  <c r="S38" i="78"/>
  <c r="T38" i="78"/>
  <c r="U38" i="78"/>
  <c r="R39" i="78"/>
  <c r="S39" i="78"/>
  <c r="T39" i="78"/>
  <c r="U39" i="78"/>
  <c r="R40" i="78"/>
  <c r="S40" i="78"/>
  <c r="T40" i="78"/>
  <c r="U40" i="78"/>
  <c r="R41" i="78"/>
  <c r="S41" i="78"/>
  <c r="T41" i="78"/>
  <c r="U41" i="78"/>
  <c r="R42" i="78"/>
  <c r="S42" i="78"/>
  <c r="T42" i="78"/>
  <c r="U42" i="78"/>
  <c r="R43" i="78"/>
  <c r="S43" i="78"/>
  <c r="T43" i="78"/>
  <c r="U43" i="78"/>
  <c r="R44" i="78"/>
  <c r="S44" i="78"/>
  <c r="T44" i="78"/>
  <c r="U44" i="78"/>
  <c r="R45" i="78"/>
  <c r="S45" i="78"/>
  <c r="T45" i="78"/>
  <c r="U45" i="78"/>
  <c r="R46" i="78"/>
  <c r="S46" i="78"/>
  <c r="T46" i="78"/>
  <c r="U46" i="78"/>
  <c r="R47" i="78"/>
  <c r="S47" i="78"/>
  <c r="T47" i="78"/>
  <c r="U47" i="78"/>
  <c r="R48" i="78"/>
  <c r="S48" i="78"/>
  <c r="T48" i="78"/>
  <c r="U48" i="78"/>
  <c r="R49" i="78"/>
  <c r="S49" i="78"/>
  <c r="T49" i="78"/>
  <c r="U49" i="78"/>
  <c r="R50" i="78"/>
  <c r="S50" i="78"/>
  <c r="T50" i="78"/>
  <c r="U50" i="78"/>
  <c r="R51" i="78"/>
  <c r="S51" i="78"/>
  <c r="T51" i="78"/>
  <c r="U51" i="78"/>
  <c r="R52" i="78"/>
  <c r="S52" i="78"/>
  <c r="T52" i="78"/>
  <c r="U52" i="78"/>
  <c r="R53" i="78"/>
  <c r="S53" i="78"/>
  <c r="T53" i="78"/>
  <c r="U53" i="78"/>
  <c r="R54" i="78"/>
  <c r="S54" i="78"/>
  <c r="T54" i="78"/>
  <c r="U54" i="78"/>
  <c r="R55" i="78"/>
  <c r="S55" i="78"/>
  <c r="T55" i="78"/>
  <c r="U55" i="78"/>
  <c r="R56" i="78"/>
  <c r="S56" i="78"/>
  <c r="T56" i="78"/>
  <c r="U56" i="78"/>
  <c r="R57" i="78"/>
  <c r="S57" i="78"/>
  <c r="T57" i="78"/>
  <c r="U57" i="78"/>
  <c r="R58" i="78"/>
  <c r="S58" i="78"/>
  <c r="T58" i="78"/>
  <c r="U58" i="78"/>
  <c r="R59" i="78"/>
  <c r="S59" i="78"/>
  <c r="T59" i="78"/>
  <c r="U59" i="78"/>
  <c r="R60" i="78"/>
  <c r="S60" i="78"/>
  <c r="T60" i="78"/>
  <c r="U60" i="78"/>
  <c r="R61" i="78"/>
  <c r="S61" i="78"/>
  <c r="T61" i="78"/>
  <c r="U61" i="78"/>
  <c r="R62" i="78"/>
  <c r="S62" i="78"/>
  <c r="T62" i="78"/>
  <c r="U62" i="78"/>
  <c r="R63" i="78"/>
  <c r="S63" i="78"/>
  <c r="T63" i="78"/>
  <c r="U63" i="78"/>
  <c r="R64" i="78"/>
  <c r="S64" i="78"/>
  <c r="T64" i="78"/>
  <c r="U64" i="78"/>
  <c r="R65" i="78"/>
  <c r="S65" i="78"/>
  <c r="T65" i="78"/>
  <c r="U65" i="78"/>
  <c r="R66" i="78"/>
  <c r="S66" i="78"/>
  <c r="T66" i="78"/>
  <c r="U66" i="78"/>
  <c r="R67" i="78"/>
  <c r="S67" i="78"/>
  <c r="T67" i="78"/>
  <c r="U67" i="78"/>
  <c r="R68" i="78"/>
  <c r="S68" i="78"/>
  <c r="T68" i="78"/>
  <c r="U68" i="78"/>
  <c r="R69" i="78"/>
  <c r="S69" i="78"/>
  <c r="T69" i="78"/>
  <c r="U69" i="78"/>
  <c r="R70" i="78"/>
  <c r="S70" i="78"/>
  <c r="T70" i="78"/>
  <c r="U70" i="78"/>
  <c r="R71" i="78"/>
  <c r="S71" i="78"/>
  <c r="T71" i="78"/>
  <c r="U71" i="78"/>
  <c r="R72" i="78"/>
  <c r="S72" i="78"/>
  <c r="T72" i="78"/>
  <c r="U72" i="78"/>
  <c r="R73" i="78"/>
  <c r="S73" i="78"/>
  <c r="T73" i="78"/>
  <c r="U73" i="78"/>
  <c r="R74" i="78"/>
  <c r="S74" i="78"/>
  <c r="T74" i="78"/>
  <c r="U74" i="78"/>
  <c r="R75" i="78"/>
  <c r="S75" i="78"/>
  <c r="T75" i="78"/>
  <c r="U75" i="78"/>
  <c r="R76" i="78"/>
  <c r="S76" i="78"/>
  <c r="T76" i="78"/>
  <c r="U76" i="78"/>
  <c r="R77" i="78"/>
  <c r="S77" i="78"/>
  <c r="T77" i="78"/>
  <c r="U77" i="78"/>
  <c r="R78" i="78"/>
  <c r="S78" i="78"/>
  <c r="T78" i="78"/>
  <c r="U78" i="78"/>
  <c r="R79" i="78"/>
  <c r="S79" i="78"/>
  <c r="T79" i="78"/>
  <c r="U79" i="78"/>
  <c r="R80" i="78"/>
  <c r="S80" i="78"/>
  <c r="T80" i="78"/>
  <c r="U80" i="78"/>
  <c r="R81" i="78"/>
  <c r="S81" i="78"/>
  <c r="T81" i="78"/>
  <c r="U81" i="78"/>
  <c r="R82" i="78"/>
  <c r="S82" i="78"/>
  <c r="T82" i="78"/>
  <c r="U82" i="78"/>
  <c r="R83" i="78"/>
  <c r="S83" i="78"/>
  <c r="T83" i="78"/>
  <c r="U83" i="78"/>
  <c r="R84" i="78"/>
  <c r="S84" i="78"/>
  <c r="T84" i="78"/>
  <c r="U84" i="78"/>
  <c r="R85" i="78"/>
  <c r="S85" i="78"/>
  <c r="T85" i="78"/>
  <c r="U85" i="78"/>
  <c r="R86" i="78"/>
  <c r="S86" i="78"/>
  <c r="T86" i="78"/>
  <c r="U86" i="78"/>
  <c r="R87" i="78"/>
  <c r="S87" i="78"/>
  <c r="T87" i="78"/>
  <c r="U87" i="78"/>
  <c r="R88" i="78"/>
  <c r="S88" i="78"/>
  <c r="T88" i="78"/>
  <c r="U88" i="78"/>
  <c r="R89" i="78"/>
  <c r="S89" i="78"/>
  <c r="T89" i="78"/>
  <c r="U89" i="78"/>
  <c r="R90" i="78"/>
  <c r="S90" i="78"/>
  <c r="T90" i="78"/>
  <c r="U90" i="78"/>
  <c r="R91" i="78"/>
  <c r="S91" i="78"/>
  <c r="T91" i="78"/>
  <c r="U91" i="78"/>
  <c r="R92" i="78"/>
  <c r="S92" i="78"/>
  <c r="T92" i="78"/>
  <c r="U92" i="78"/>
  <c r="R93" i="78"/>
  <c r="S93" i="78"/>
  <c r="T93" i="78"/>
  <c r="U93" i="78"/>
  <c r="R94" i="78"/>
  <c r="S94" i="78"/>
  <c r="T94" i="78"/>
  <c r="U94" i="78"/>
  <c r="R95" i="78"/>
  <c r="S95" i="78"/>
  <c r="T95" i="78"/>
  <c r="U95" i="78"/>
  <c r="R96" i="78"/>
  <c r="S96" i="78"/>
  <c r="T96" i="78"/>
  <c r="U96" i="78"/>
  <c r="R97" i="78"/>
  <c r="S97" i="78"/>
  <c r="T97" i="78"/>
  <c r="U97" i="78"/>
  <c r="R98" i="78"/>
  <c r="S98" i="78"/>
  <c r="T98" i="78"/>
  <c r="U98" i="78"/>
  <c r="R99" i="78"/>
  <c r="S99" i="78"/>
  <c r="T99" i="78"/>
  <c r="U99" i="78"/>
  <c r="R100" i="78"/>
  <c r="S100" i="78"/>
  <c r="T100" i="78"/>
  <c r="U100" i="78"/>
  <c r="R101" i="78"/>
  <c r="S101" i="78"/>
  <c r="T101" i="78"/>
  <c r="U101" i="78"/>
  <c r="R102" i="78"/>
  <c r="S102" i="78"/>
  <c r="T102" i="78"/>
  <c r="U102" i="78"/>
  <c r="R103" i="78"/>
  <c r="S103" i="78"/>
  <c r="T103" i="78"/>
  <c r="U103" i="78"/>
  <c r="R104" i="78"/>
  <c r="S104" i="78"/>
  <c r="T104" i="78"/>
  <c r="U104" i="78"/>
  <c r="R105" i="78"/>
  <c r="S105" i="78"/>
  <c r="T105" i="78"/>
  <c r="U105" i="78"/>
  <c r="R106" i="78"/>
  <c r="S106" i="78"/>
  <c r="T106" i="78"/>
  <c r="U106" i="78"/>
  <c r="R107" i="78"/>
  <c r="S107" i="78"/>
  <c r="T107" i="78"/>
  <c r="U107" i="78"/>
  <c r="R108" i="78"/>
  <c r="S108" i="78"/>
  <c r="T108" i="78"/>
  <c r="U108" i="78"/>
  <c r="R109" i="78"/>
  <c r="S109" i="78"/>
  <c r="T109" i="78"/>
  <c r="U109" i="78"/>
  <c r="R110" i="78"/>
  <c r="S110" i="78"/>
  <c r="T110" i="78"/>
  <c r="U110" i="78"/>
  <c r="R111" i="78"/>
  <c r="S111" i="78"/>
  <c r="T111" i="78"/>
  <c r="U111" i="78"/>
  <c r="R112" i="78"/>
  <c r="S112" i="78"/>
  <c r="T112" i="78"/>
  <c r="U112" i="78"/>
  <c r="R113" i="78"/>
  <c r="S113" i="78"/>
  <c r="T113" i="78"/>
  <c r="U113" i="78"/>
  <c r="R114" i="78"/>
  <c r="S114" i="78"/>
  <c r="T114" i="78"/>
  <c r="U114" i="78"/>
  <c r="R115" i="78"/>
  <c r="S115" i="78"/>
  <c r="T115" i="78"/>
  <c r="U115" i="78"/>
  <c r="R116" i="78"/>
  <c r="S116" i="78"/>
  <c r="T116" i="78"/>
  <c r="U116" i="78"/>
  <c r="R117" i="78"/>
  <c r="S117" i="78"/>
  <c r="T117" i="78"/>
  <c r="U117" i="78"/>
  <c r="R118" i="78"/>
  <c r="S118" i="78"/>
  <c r="T118" i="78"/>
  <c r="U118" i="78"/>
  <c r="R119" i="78"/>
  <c r="S119" i="78"/>
  <c r="T119" i="78"/>
  <c r="U119" i="78"/>
  <c r="R120" i="78"/>
  <c r="S120" i="78"/>
  <c r="T120" i="78"/>
  <c r="U120" i="78"/>
  <c r="R121" i="78"/>
  <c r="S121" i="78"/>
  <c r="T121" i="78"/>
  <c r="U121" i="78"/>
  <c r="R122" i="78"/>
  <c r="S122" i="78"/>
  <c r="T122" i="78"/>
  <c r="U122" i="78"/>
  <c r="R123" i="78"/>
  <c r="S123" i="78"/>
  <c r="T123" i="78"/>
  <c r="U123" i="78"/>
  <c r="R124" i="78"/>
  <c r="S124" i="78"/>
  <c r="T124" i="78"/>
  <c r="U124" i="78"/>
  <c r="R125" i="78"/>
  <c r="S125" i="78"/>
  <c r="T125" i="78"/>
  <c r="U125" i="78"/>
  <c r="R126" i="78"/>
  <c r="S126" i="78"/>
  <c r="T126" i="78"/>
  <c r="U126" i="78"/>
  <c r="R127" i="78"/>
  <c r="S127" i="78"/>
  <c r="T127" i="78"/>
  <c r="U127" i="78"/>
  <c r="R128" i="78"/>
  <c r="S128" i="78"/>
  <c r="T128" i="78"/>
  <c r="U128" i="78"/>
  <c r="R129" i="78"/>
  <c r="S129" i="78"/>
  <c r="T129" i="78"/>
  <c r="U129" i="78"/>
  <c r="R130" i="78"/>
  <c r="S130" i="78"/>
  <c r="T130" i="78"/>
  <c r="U130" i="78"/>
  <c r="R131" i="78"/>
  <c r="S131" i="78"/>
  <c r="T131" i="78"/>
  <c r="U131" i="78"/>
  <c r="R132" i="78"/>
  <c r="S132" i="78"/>
  <c r="T132" i="78"/>
  <c r="U132" i="78"/>
  <c r="R133" i="78"/>
  <c r="S133" i="78"/>
  <c r="T133" i="78"/>
  <c r="U133" i="78"/>
  <c r="R134" i="78"/>
  <c r="S134" i="78"/>
  <c r="T134" i="78"/>
  <c r="U134" i="78"/>
  <c r="R135" i="78"/>
  <c r="S135" i="78"/>
  <c r="T135" i="78"/>
  <c r="U135" i="78"/>
  <c r="R136" i="78"/>
  <c r="S136" i="78"/>
  <c r="T136" i="78"/>
  <c r="U136" i="78"/>
  <c r="R137" i="78"/>
  <c r="S137" i="78"/>
  <c r="T137" i="78"/>
  <c r="U137" i="78"/>
  <c r="R138" i="78"/>
  <c r="S138" i="78"/>
  <c r="T138" i="78"/>
  <c r="U138" i="78"/>
  <c r="R139" i="78"/>
  <c r="S139" i="78"/>
  <c r="T139" i="78"/>
  <c r="U139" i="78"/>
  <c r="R140" i="78"/>
  <c r="S140" i="78"/>
  <c r="T140" i="78"/>
  <c r="U140" i="78"/>
  <c r="R141" i="78"/>
  <c r="S141" i="78"/>
  <c r="T141" i="78"/>
  <c r="U141" i="78"/>
  <c r="R142" i="78"/>
  <c r="S142" i="78"/>
  <c r="T142" i="78"/>
  <c r="U142" i="78"/>
  <c r="R143" i="78"/>
  <c r="S143" i="78"/>
  <c r="T143" i="78"/>
  <c r="U143" i="78"/>
  <c r="R144" i="78"/>
  <c r="S144" i="78"/>
  <c r="T144" i="78"/>
  <c r="U144" i="78"/>
  <c r="R145" i="78"/>
  <c r="S145" i="78"/>
  <c r="T145" i="78"/>
  <c r="U145" i="78"/>
  <c r="R146" i="78"/>
  <c r="S146" i="78"/>
  <c r="T146" i="78"/>
  <c r="U146" i="78"/>
  <c r="R147" i="78"/>
  <c r="S147" i="78"/>
  <c r="T147" i="78"/>
  <c r="U147" i="78"/>
  <c r="R148" i="78"/>
  <c r="S148" i="78"/>
  <c r="T148" i="78"/>
  <c r="U148" i="78"/>
  <c r="R149" i="78"/>
  <c r="S149" i="78"/>
  <c r="T149" i="78"/>
  <c r="U149" i="78"/>
  <c r="R150" i="78"/>
  <c r="S150" i="78"/>
  <c r="T150" i="78"/>
  <c r="U150" i="78"/>
  <c r="R151" i="78"/>
  <c r="S151" i="78"/>
  <c r="T151" i="78"/>
  <c r="U151" i="78"/>
  <c r="R152" i="78"/>
  <c r="S152" i="78"/>
  <c r="T152" i="78"/>
  <c r="U152" i="78"/>
  <c r="R153" i="78"/>
  <c r="S153" i="78"/>
  <c r="T153" i="78"/>
  <c r="U153" i="78"/>
  <c r="R154" i="78"/>
  <c r="S154" i="78"/>
  <c r="T154" i="78"/>
  <c r="U154" i="78"/>
  <c r="R155" i="78"/>
  <c r="S155" i="78"/>
  <c r="T155" i="78"/>
  <c r="U155" i="78"/>
  <c r="R156" i="78"/>
  <c r="S156" i="78"/>
  <c r="T156" i="78"/>
  <c r="U156" i="78"/>
  <c r="R157" i="78"/>
  <c r="S157" i="78"/>
  <c r="T157" i="78"/>
  <c r="U157" i="78"/>
  <c r="R158" i="78"/>
  <c r="S158" i="78"/>
  <c r="T158" i="78"/>
  <c r="U158" i="78"/>
  <c r="R159" i="78"/>
  <c r="S159" i="78"/>
  <c r="T159" i="78"/>
  <c r="U159" i="78"/>
  <c r="R160" i="78"/>
  <c r="S160" i="78"/>
  <c r="T160" i="78"/>
  <c r="U160" i="78"/>
  <c r="R161" i="78"/>
  <c r="S161" i="78"/>
  <c r="T161" i="78"/>
  <c r="U161" i="78"/>
  <c r="R162" i="78"/>
  <c r="S162" i="78"/>
  <c r="T162" i="78"/>
  <c r="U162" i="78"/>
  <c r="R163" i="78"/>
  <c r="S163" i="78"/>
  <c r="T163" i="78"/>
  <c r="U163" i="78"/>
  <c r="R164" i="78"/>
  <c r="S164" i="78"/>
  <c r="T164" i="78"/>
  <c r="U164" i="78"/>
  <c r="R165" i="78"/>
  <c r="S165" i="78"/>
  <c r="T165" i="78"/>
  <c r="U165" i="78"/>
  <c r="R166" i="78"/>
  <c r="S166" i="78"/>
  <c r="T166" i="78"/>
  <c r="U166" i="78"/>
  <c r="R167" i="78"/>
  <c r="S167" i="78"/>
  <c r="T167" i="78"/>
  <c r="U167" i="78"/>
  <c r="R168" i="78"/>
  <c r="S168" i="78"/>
  <c r="T168" i="78"/>
  <c r="U168" i="78"/>
  <c r="R169" i="78"/>
  <c r="S169" i="78"/>
  <c r="T169" i="78"/>
  <c r="U169" i="78"/>
  <c r="R170" i="78"/>
  <c r="S170" i="78"/>
  <c r="T170" i="78"/>
  <c r="U170" i="78"/>
  <c r="R171" i="78"/>
  <c r="S171" i="78"/>
  <c r="T171" i="78"/>
  <c r="U171" i="78"/>
  <c r="R172" i="78"/>
  <c r="S172" i="78"/>
  <c r="T172" i="78"/>
  <c r="U172" i="78"/>
  <c r="R173" i="78"/>
  <c r="S173" i="78"/>
  <c r="T173" i="78"/>
  <c r="U173" i="78"/>
  <c r="R174" i="78"/>
  <c r="S174" i="78"/>
  <c r="T174" i="78"/>
  <c r="U174" i="78"/>
  <c r="R175" i="78"/>
  <c r="S175" i="78"/>
  <c r="T175" i="78"/>
  <c r="U175" i="78"/>
  <c r="R176" i="78"/>
  <c r="S176" i="78"/>
  <c r="T176" i="78"/>
  <c r="U176" i="78"/>
  <c r="R177" i="78"/>
  <c r="S177" i="78"/>
  <c r="T177" i="78"/>
  <c r="U177" i="78"/>
  <c r="R178" i="78"/>
  <c r="S178" i="78"/>
  <c r="T178" i="78"/>
  <c r="U178" i="78"/>
  <c r="R179" i="78"/>
  <c r="S179" i="78"/>
  <c r="T179" i="78"/>
  <c r="U179" i="78"/>
  <c r="R180" i="78"/>
  <c r="S180" i="78"/>
  <c r="T180" i="78"/>
  <c r="U180" i="78"/>
  <c r="R181" i="78"/>
  <c r="S181" i="78"/>
  <c r="T181" i="78"/>
  <c r="U181" i="78"/>
  <c r="R182" i="78"/>
  <c r="S182" i="78"/>
  <c r="T182" i="78"/>
  <c r="U182" i="78"/>
  <c r="R183" i="78"/>
  <c r="S183" i="78"/>
  <c r="T183" i="78"/>
  <c r="U183" i="78"/>
  <c r="R184" i="78"/>
  <c r="S184" i="78"/>
  <c r="T184" i="78"/>
  <c r="U184" i="78"/>
  <c r="R185" i="78"/>
  <c r="S185" i="78"/>
  <c r="T185" i="78"/>
  <c r="U185" i="78"/>
  <c r="R186" i="78"/>
  <c r="S186" i="78"/>
  <c r="T186" i="78"/>
  <c r="U186" i="78"/>
  <c r="R187" i="78"/>
  <c r="S187" i="78"/>
  <c r="T187" i="78"/>
  <c r="U187" i="78"/>
  <c r="R188" i="78"/>
  <c r="S188" i="78"/>
  <c r="T188" i="78"/>
  <c r="U188" i="78"/>
  <c r="R189" i="78"/>
  <c r="S189" i="78"/>
  <c r="T189" i="78"/>
  <c r="U189" i="78"/>
  <c r="R190" i="78"/>
  <c r="S190" i="78"/>
  <c r="T190" i="78"/>
  <c r="U190" i="78"/>
  <c r="R191" i="78"/>
  <c r="S191" i="78"/>
  <c r="T191" i="78"/>
  <c r="U191" i="78"/>
  <c r="R192" i="78"/>
  <c r="S192" i="78"/>
  <c r="T192" i="78"/>
  <c r="U192" i="78"/>
  <c r="R193" i="78"/>
  <c r="S193" i="78"/>
  <c r="T193" i="78"/>
  <c r="U193" i="78"/>
  <c r="R194" i="78"/>
  <c r="S194" i="78"/>
  <c r="T194" i="78"/>
  <c r="U194" i="78"/>
  <c r="R195" i="78"/>
  <c r="S195" i="78"/>
  <c r="T195" i="78"/>
  <c r="U195" i="78"/>
  <c r="R196" i="78"/>
  <c r="S196" i="78"/>
  <c r="T196" i="78"/>
  <c r="U196" i="78"/>
  <c r="R197" i="78"/>
  <c r="S197" i="78"/>
  <c r="T197" i="78"/>
  <c r="U197" i="78"/>
  <c r="R198" i="78"/>
  <c r="S198" i="78"/>
  <c r="T198" i="78"/>
  <c r="U198" i="78"/>
  <c r="R199" i="78"/>
  <c r="S199" i="78"/>
  <c r="T199" i="78"/>
  <c r="U199" i="78"/>
  <c r="R200" i="78"/>
  <c r="S200" i="78"/>
  <c r="T200" i="78"/>
  <c r="U200" i="78"/>
  <c r="R201" i="78"/>
  <c r="S201" i="78"/>
  <c r="T201" i="78"/>
  <c r="U201" i="78"/>
  <c r="R202" i="78"/>
  <c r="S202" i="78"/>
  <c r="T202" i="78"/>
  <c r="U202" i="78"/>
  <c r="R203" i="78"/>
  <c r="S203" i="78"/>
  <c r="T203" i="78"/>
  <c r="U203" i="78"/>
  <c r="R204" i="78"/>
  <c r="S204" i="78"/>
  <c r="T204" i="78"/>
  <c r="U204" i="78"/>
  <c r="R205" i="78"/>
  <c r="S205" i="78"/>
  <c r="T205" i="78"/>
  <c r="U205" i="78"/>
  <c r="R206" i="78"/>
  <c r="S206" i="78"/>
  <c r="T206" i="78"/>
  <c r="U206" i="78"/>
  <c r="R207" i="78"/>
  <c r="S207" i="78"/>
  <c r="T207" i="78"/>
  <c r="U207" i="78"/>
  <c r="R208" i="78"/>
  <c r="S208" i="78"/>
  <c r="T208" i="78"/>
  <c r="U208" i="78"/>
  <c r="R209" i="78"/>
  <c r="S209" i="78"/>
  <c r="T209" i="78"/>
  <c r="U209" i="78"/>
  <c r="R210" i="78"/>
  <c r="S210" i="78"/>
  <c r="T210" i="78"/>
  <c r="U210" i="78"/>
  <c r="R211" i="78"/>
  <c r="S211" i="78"/>
  <c r="T211" i="78"/>
  <c r="U211" i="78"/>
  <c r="R212" i="78"/>
  <c r="S212" i="78"/>
  <c r="T212" i="78"/>
  <c r="U212" i="78"/>
  <c r="R213" i="78"/>
  <c r="S213" i="78"/>
  <c r="T213" i="78"/>
  <c r="U213" i="78"/>
  <c r="R214" i="78"/>
  <c r="S214" i="78"/>
  <c r="T214" i="78"/>
  <c r="U214" i="78"/>
  <c r="R215" i="78"/>
  <c r="S215" i="78"/>
  <c r="T215" i="78"/>
  <c r="U215" i="78"/>
  <c r="R216" i="78"/>
  <c r="S216" i="78"/>
  <c r="T216" i="78"/>
  <c r="U216" i="78"/>
  <c r="R217" i="78"/>
  <c r="S217" i="78"/>
  <c r="T217" i="78"/>
  <c r="U217" i="78"/>
  <c r="R218" i="78"/>
  <c r="S218" i="78"/>
  <c r="T218" i="78"/>
  <c r="U218" i="78"/>
  <c r="R219" i="78"/>
  <c r="S219" i="78"/>
  <c r="T219" i="78"/>
  <c r="U219" i="78"/>
  <c r="R220" i="78"/>
  <c r="S220" i="78"/>
  <c r="T220" i="78"/>
  <c r="U220" i="78"/>
  <c r="R221" i="78"/>
  <c r="S221" i="78"/>
  <c r="T221" i="78"/>
  <c r="U221" i="78"/>
  <c r="R222" i="78"/>
  <c r="S222" i="78"/>
  <c r="T222" i="78"/>
  <c r="U222" i="78"/>
  <c r="R223" i="78"/>
  <c r="S223" i="78"/>
  <c r="T223" i="78"/>
  <c r="U223" i="78"/>
  <c r="R224" i="78"/>
  <c r="S224" i="78"/>
  <c r="T224" i="78"/>
  <c r="U224" i="78"/>
  <c r="R225" i="78"/>
  <c r="S225" i="78"/>
  <c r="T225" i="78"/>
  <c r="U225" i="78"/>
  <c r="R226" i="78"/>
  <c r="S226" i="78"/>
  <c r="T226" i="78"/>
  <c r="U226" i="78"/>
  <c r="R227" i="78"/>
  <c r="S227" i="78"/>
  <c r="T227" i="78"/>
  <c r="U227" i="78"/>
  <c r="R228" i="78"/>
  <c r="S228" i="78"/>
  <c r="T228" i="78"/>
  <c r="U228" i="78"/>
  <c r="R229" i="78"/>
  <c r="S229" i="78"/>
  <c r="T229" i="78"/>
  <c r="U229" i="78"/>
  <c r="R230" i="78"/>
  <c r="S230" i="78"/>
  <c r="T230" i="78"/>
  <c r="U230" i="78"/>
  <c r="R231" i="78"/>
  <c r="S231" i="78"/>
  <c r="T231" i="78"/>
  <c r="U231" i="78"/>
  <c r="R232" i="78"/>
  <c r="S232" i="78"/>
  <c r="T232" i="78"/>
  <c r="U232" i="78"/>
  <c r="R233" i="78"/>
  <c r="S233" i="78"/>
  <c r="T233" i="78"/>
  <c r="U233" i="78"/>
  <c r="R234" i="78"/>
  <c r="S234" i="78"/>
  <c r="T234" i="78"/>
  <c r="U234" i="78"/>
  <c r="R235" i="78"/>
  <c r="S235" i="78"/>
  <c r="T235" i="78"/>
  <c r="U235" i="78"/>
  <c r="R236" i="78"/>
  <c r="S236" i="78"/>
  <c r="T236" i="78"/>
  <c r="U236" i="78"/>
  <c r="R237" i="78"/>
  <c r="S237" i="78"/>
  <c r="T237" i="78"/>
  <c r="U237" i="78"/>
  <c r="R238" i="78"/>
  <c r="S238" i="78"/>
  <c r="T238" i="78"/>
  <c r="U238" i="78"/>
  <c r="R239" i="78"/>
  <c r="S239" i="78"/>
  <c r="T239" i="78"/>
  <c r="U239" i="78"/>
  <c r="R240" i="78"/>
  <c r="S240" i="78"/>
  <c r="T240" i="78"/>
  <c r="U240" i="78"/>
  <c r="R241" i="78"/>
  <c r="S241" i="78"/>
  <c r="T241" i="78"/>
  <c r="U241" i="78"/>
  <c r="R242" i="78"/>
  <c r="S242" i="78"/>
  <c r="T242" i="78"/>
  <c r="U242" i="78"/>
  <c r="R243" i="78"/>
  <c r="S243" i="78"/>
  <c r="T243" i="78"/>
  <c r="U243" i="78"/>
  <c r="R244" i="78"/>
  <c r="S244" i="78"/>
  <c r="T244" i="78"/>
  <c r="U244" i="78"/>
  <c r="R245" i="78"/>
  <c r="S245" i="78"/>
  <c r="T245" i="78"/>
  <c r="U245" i="78"/>
  <c r="R246" i="78"/>
  <c r="S246" i="78"/>
  <c r="T246" i="78"/>
  <c r="U246" i="78"/>
  <c r="R247" i="78"/>
  <c r="S247" i="78"/>
  <c r="T247" i="78"/>
  <c r="U247" i="78"/>
  <c r="R248" i="78"/>
  <c r="S248" i="78"/>
  <c r="T248" i="78"/>
  <c r="U248" i="78"/>
  <c r="R249" i="78"/>
  <c r="S249" i="78"/>
  <c r="T249" i="78"/>
  <c r="U249" i="78"/>
  <c r="R250" i="78"/>
  <c r="S250" i="78"/>
  <c r="T250" i="78"/>
  <c r="U250" i="78"/>
  <c r="R251" i="78"/>
  <c r="S251" i="78"/>
  <c r="T251" i="78"/>
  <c r="U251" i="78"/>
  <c r="R252" i="78"/>
  <c r="S252" i="78"/>
  <c r="T252" i="78"/>
  <c r="U252" i="78"/>
  <c r="R253" i="78"/>
  <c r="S253" i="78"/>
  <c r="T253" i="78"/>
  <c r="U253" i="78"/>
  <c r="R254" i="78"/>
  <c r="S254" i="78"/>
  <c r="T254" i="78"/>
  <c r="U254" i="78"/>
  <c r="R255" i="78"/>
  <c r="S255" i="78"/>
  <c r="T255" i="78"/>
  <c r="U255" i="78"/>
  <c r="R256" i="78"/>
  <c r="S256" i="78"/>
  <c r="T256" i="78"/>
  <c r="U256" i="78"/>
  <c r="R257" i="78"/>
  <c r="S257" i="78"/>
  <c r="T257" i="78"/>
  <c r="U257" i="78"/>
  <c r="R258" i="78"/>
  <c r="S258" i="78"/>
  <c r="T258" i="78"/>
  <c r="U258" i="78"/>
  <c r="R259" i="78"/>
  <c r="S259" i="78"/>
  <c r="T259" i="78"/>
  <c r="U259" i="78"/>
  <c r="R260" i="78"/>
  <c r="S260" i="78"/>
  <c r="T260" i="78"/>
  <c r="U260" i="78"/>
  <c r="R261" i="78"/>
  <c r="S261" i="78"/>
  <c r="T261" i="78"/>
  <c r="U261" i="78"/>
  <c r="R262" i="78"/>
  <c r="S262" i="78"/>
  <c r="T262" i="78"/>
  <c r="U262" i="78"/>
  <c r="R263" i="78"/>
  <c r="S263" i="78"/>
  <c r="T263" i="78"/>
  <c r="U263" i="78"/>
  <c r="R264" i="78"/>
  <c r="S264" i="78"/>
  <c r="T264" i="78"/>
  <c r="U264" i="78"/>
  <c r="R265" i="78"/>
  <c r="S265" i="78"/>
  <c r="T265" i="78"/>
  <c r="U265" i="78"/>
  <c r="R266" i="78"/>
  <c r="S266" i="78"/>
  <c r="T266" i="78"/>
  <c r="U266" i="78"/>
  <c r="R267" i="78"/>
  <c r="S267" i="78"/>
  <c r="T267" i="78"/>
  <c r="U267" i="78"/>
  <c r="R268" i="78"/>
  <c r="S268" i="78"/>
  <c r="T268" i="78"/>
  <c r="U268" i="78"/>
  <c r="R269" i="78"/>
  <c r="S269" i="78"/>
  <c r="T269" i="78"/>
  <c r="U269" i="78"/>
  <c r="R270" i="78"/>
  <c r="S270" i="78"/>
  <c r="T270" i="78"/>
  <c r="U270" i="78"/>
  <c r="R271" i="78"/>
  <c r="S271" i="78"/>
  <c r="T271" i="78"/>
  <c r="U271" i="78"/>
  <c r="R272" i="78"/>
  <c r="S272" i="78"/>
  <c r="T272" i="78"/>
  <c r="U272" i="78"/>
  <c r="R273" i="78"/>
  <c r="S273" i="78"/>
  <c r="T273" i="78"/>
  <c r="U273" i="78"/>
  <c r="R274" i="78"/>
  <c r="S274" i="78"/>
  <c r="T274" i="78"/>
  <c r="U274" i="78"/>
  <c r="R275" i="78"/>
  <c r="S275" i="78"/>
  <c r="T275" i="78"/>
  <c r="U275" i="78"/>
  <c r="R276" i="78"/>
  <c r="S276" i="78"/>
  <c r="T276" i="78"/>
  <c r="U276" i="78"/>
  <c r="R277" i="78"/>
  <c r="S277" i="78"/>
  <c r="T277" i="78"/>
  <c r="U277" i="78"/>
  <c r="R278" i="78"/>
  <c r="S278" i="78"/>
  <c r="T278" i="78"/>
  <c r="U278" i="78"/>
  <c r="R279" i="78"/>
  <c r="S279" i="78"/>
  <c r="T279" i="78"/>
  <c r="U279" i="78"/>
  <c r="R280" i="78"/>
  <c r="S280" i="78"/>
  <c r="T280" i="78"/>
  <c r="U280" i="78"/>
  <c r="R281" i="78"/>
  <c r="S281" i="78"/>
  <c r="T281" i="78"/>
  <c r="U281" i="78"/>
  <c r="R282" i="78"/>
  <c r="S282" i="78"/>
  <c r="T282" i="78"/>
  <c r="U282" i="78"/>
  <c r="R283" i="78"/>
  <c r="S283" i="78"/>
  <c r="T283" i="78"/>
  <c r="U283" i="78"/>
  <c r="R284" i="78"/>
  <c r="S284" i="78"/>
  <c r="T284" i="78"/>
  <c r="U284" i="78"/>
  <c r="R285" i="78"/>
  <c r="S285" i="78"/>
  <c r="T285" i="78"/>
  <c r="U285" i="78"/>
  <c r="R286" i="78"/>
  <c r="S286" i="78"/>
  <c r="T286" i="78"/>
  <c r="U286" i="78"/>
  <c r="R287" i="78"/>
  <c r="S287" i="78"/>
  <c r="T287" i="78"/>
  <c r="U287" i="78"/>
  <c r="R288" i="78"/>
  <c r="S288" i="78"/>
  <c r="T288" i="78"/>
  <c r="U288" i="78"/>
  <c r="R289" i="78"/>
  <c r="S289" i="78"/>
  <c r="T289" i="78"/>
  <c r="U289" i="78"/>
  <c r="R290" i="78"/>
  <c r="S290" i="78"/>
  <c r="T290" i="78"/>
  <c r="U290" i="78"/>
  <c r="R291" i="78"/>
  <c r="S291" i="78"/>
  <c r="T291" i="78"/>
  <c r="U291" i="78"/>
  <c r="R292" i="78"/>
  <c r="S292" i="78"/>
  <c r="T292" i="78"/>
  <c r="U292" i="78"/>
  <c r="R293" i="78"/>
  <c r="S293" i="78"/>
  <c r="T293" i="78"/>
  <c r="U293" i="78"/>
  <c r="R294" i="78"/>
  <c r="S294" i="78"/>
  <c r="T294" i="78"/>
  <c r="U294" i="78"/>
  <c r="R295" i="78"/>
  <c r="S295" i="78"/>
  <c r="T295" i="78"/>
  <c r="U295" i="78"/>
  <c r="R296" i="78"/>
  <c r="S296" i="78"/>
  <c r="T296" i="78"/>
  <c r="U296" i="78"/>
  <c r="R297" i="78"/>
  <c r="S297" i="78"/>
  <c r="T297" i="78"/>
  <c r="U297" i="78"/>
  <c r="R298" i="78"/>
  <c r="S298" i="78"/>
  <c r="T298" i="78"/>
  <c r="U298" i="78"/>
  <c r="R299" i="78"/>
  <c r="S299" i="78"/>
  <c r="T299" i="78"/>
  <c r="U299" i="78"/>
  <c r="R300" i="78"/>
  <c r="S300" i="78"/>
  <c r="T300" i="78"/>
  <c r="U300" i="78"/>
  <c r="R301" i="78"/>
  <c r="S301" i="78"/>
  <c r="T301" i="78"/>
  <c r="U301" i="78"/>
  <c r="R302" i="78"/>
  <c r="S302" i="78"/>
  <c r="T302" i="78"/>
  <c r="U302" i="78"/>
  <c r="R303" i="78"/>
  <c r="S303" i="78"/>
  <c r="T303" i="78"/>
  <c r="U303" i="78"/>
  <c r="R304" i="78"/>
  <c r="S304" i="78"/>
  <c r="T304" i="78"/>
  <c r="U304" i="78"/>
  <c r="R305" i="78"/>
  <c r="S305" i="78"/>
  <c r="T305" i="78"/>
  <c r="U305" i="78"/>
  <c r="R306" i="78"/>
  <c r="S306" i="78"/>
  <c r="T306" i="78"/>
  <c r="U306" i="78"/>
  <c r="R307" i="78"/>
  <c r="S307" i="78"/>
  <c r="T307" i="78"/>
  <c r="U307" i="78"/>
  <c r="R308" i="78"/>
  <c r="S308" i="78"/>
  <c r="T308" i="78"/>
  <c r="U308" i="78"/>
  <c r="R309" i="78"/>
  <c r="S309" i="78"/>
  <c r="T309" i="78"/>
  <c r="U309" i="78"/>
  <c r="R310" i="78"/>
  <c r="S310" i="78"/>
  <c r="T310" i="78"/>
  <c r="U310" i="78"/>
  <c r="R311" i="78"/>
  <c r="S311" i="78"/>
  <c r="T311" i="78"/>
  <c r="U311" i="78"/>
  <c r="R312" i="78"/>
  <c r="S312" i="78"/>
  <c r="T312" i="78"/>
  <c r="U312" i="78"/>
  <c r="R313" i="78"/>
  <c r="S313" i="78"/>
  <c r="T313" i="78"/>
  <c r="U313" i="78"/>
  <c r="R314" i="78"/>
  <c r="S314" i="78"/>
  <c r="T314" i="78"/>
  <c r="U314" i="78"/>
  <c r="R315" i="78"/>
  <c r="S315" i="78"/>
  <c r="T315" i="78"/>
  <c r="U315" i="78"/>
  <c r="R316" i="78"/>
  <c r="S316" i="78"/>
  <c r="T316" i="78"/>
  <c r="U316" i="78"/>
  <c r="R317" i="78"/>
  <c r="S317" i="78"/>
  <c r="T317" i="78"/>
  <c r="U317" i="78"/>
  <c r="R318" i="78"/>
  <c r="S318" i="78"/>
  <c r="T318" i="78"/>
  <c r="U318" i="78"/>
  <c r="R319" i="78"/>
  <c r="S319" i="78"/>
  <c r="T319" i="78"/>
  <c r="U319" i="78"/>
  <c r="R320" i="78"/>
  <c r="S320" i="78"/>
  <c r="T320" i="78"/>
  <c r="U320" i="78"/>
  <c r="R321" i="78"/>
  <c r="S321" i="78"/>
  <c r="T321" i="78"/>
  <c r="U321" i="78"/>
  <c r="R322" i="78"/>
  <c r="S322" i="78"/>
  <c r="T322" i="78"/>
  <c r="U322" i="78"/>
  <c r="R323" i="78"/>
  <c r="S323" i="78"/>
  <c r="T323" i="78"/>
  <c r="U323" i="78"/>
  <c r="R324" i="78"/>
  <c r="S324" i="78"/>
  <c r="T324" i="78"/>
  <c r="U324" i="78"/>
  <c r="R325" i="78"/>
  <c r="S325" i="78"/>
  <c r="T325" i="78"/>
  <c r="U325" i="78"/>
  <c r="R326" i="78"/>
  <c r="S326" i="78"/>
  <c r="T326" i="78"/>
  <c r="U326" i="78"/>
  <c r="R327" i="78"/>
  <c r="S327" i="78"/>
  <c r="T327" i="78"/>
  <c r="U327" i="78"/>
  <c r="R328" i="78"/>
  <c r="S328" i="78"/>
  <c r="T328" i="78"/>
  <c r="U328" i="78"/>
  <c r="R329" i="78"/>
  <c r="S329" i="78"/>
  <c r="T329" i="78"/>
  <c r="U329" i="78"/>
  <c r="R330" i="78"/>
  <c r="S330" i="78"/>
  <c r="T330" i="78"/>
  <c r="U330" i="78"/>
  <c r="R331" i="78"/>
  <c r="S331" i="78"/>
  <c r="T331" i="78"/>
  <c r="U331" i="78"/>
  <c r="R332" i="78"/>
  <c r="S332" i="78"/>
  <c r="T332" i="78"/>
  <c r="U332" i="78"/>
  <c r="R333" i="78"/>
  <c r="S333" i="78"/>
  <c r="T333" i="78"/>
  <c r="U333" i="78"/>
  <c r="R334" i="78"/>
  <c r="S334" i="78"/>
  <c r="T334" i="78"/>
  <c r="U334" i="78"/>
  <c r="R335" i="78"/>
  <c r="S335" i="78"/>
  <c r="T335" i="78"/>
  <c r="U335" i="78"/>
  <c r="R336" i="78"/>
  <c r="S336" i="78"/>
  <c r="T336" i="78"/>
  <c r="U336" i="78"/>
  <c r="R337" i="78"/>
  <c r="S337" i="78"/>
  <c r="T337" i="78"/>
  <c r="U337" i="78"/>
  <c r="R338" i="78"/>
  <c r="S338" i="78"/>
  <c r="T338" i="78"/>
  <c r="U338" i="78"/>
  <c r="R339" i="78"/>
  <c r="S339" i="78"/>
  <c r="T339" i="78"/>
  <c r="U339" i="78"/>
  <c r="R340" i="78"/>
  <c r="S340" i="78"/>
  <c r="T340" i="78"/>
  <c r="U340" i="78"/>
  <c r="R341" i="78"/>
  <c r="S341" i="78"/>
  <c r="T341" i="78"/>
  <c r="U341" i="78"/>
  <c r="R342" i="78"/>
  <c r="S342" i="78"/>
  <c r="T342" i="78"/>
  <c r="U342" i="78"/>
  <c r="R343" i="78"/>
  <c r="S343" i="78"/>
  <c r="T343" i="78"/>
  <c r="U343" i="78"/>
  <c r="R344" i="78"/>
  <c r="S344" i="78"/>
  <c r="T344" i="78"/>
  <c r="U344" i="78"/>
  <c r="R345" i="78"/>
  <c r="S345" i="78"/>
  <c r="T345" i="78"/>
  <c r="U345" i="78"/>
  <c r="R346" i="78"/>
  <c r="S346" i="78"/>
  <c r="T346" i="78"/>
  <c r="U346" i="78"/>
  <c r="R347" i="78"/>
  <c r="S347" i="78"/>
  <c r="T347" i="78"/>
  <c r="U347" i="78"/>
  <c r="R348" i="78"/>
  <c r="S348" i="78"/>
  <c r="T348" i="78"/>
  <c r="U348" i="78"/>
  <c r="R349" i="78"/>
  <c r="S349" i="78"/>
  <c r="T349" i="78"/>
  <c r="U349" i="78"/>
  <c r="R350" i="78"/>
  <c r="S350" i="78"/>
  <c r="T350" i="78"/>
  <c r="U350" i="78"/>
  <c r="R351" i="78"/>
  <c r="S351" i="78"/>
  <c r="T351" i="78"/>
  <c r="U351" i="78"/>
  <c r="R352" i="78"/>
  <c r="S352" i="78"/>
  <c r="T352" i="78"/>
  <c r="U352" i="78"/>
  <c r="R353" i="78"/>
  <c r="S353" i="78"/>
  <c r="T353" i="78"/>
  <c r="U353" i="78"/>
  <c r="R354" i="78"/>
  <c r="S354" i="78"/>
  <c r="T354" i="78"/>
  <c r="U354" i="78"/>
  <c r="R355" i="78"/>
  <c r="S355" i="78"/>
  <c r="T355" i="78"/>
  <c r="U355" i="78"/>
  <c r="R356" i="78"/>
  <c r="S356" i="78"/>
  <c r="T356" i="78"/>
  <c r="U356" i="78"/>
  <c r="R357" i="78"/>
  <c r="S357" i="78"/>
  <c r="T357" i="78"/>
  <c r="U357" i="78"/>
  <c r="R358" i="78"/>
  <c r="S358" i="78"/>
  <c r="T358" i="78"/>
  <c r="U358" i="78"/>
  <c r="R359" i="78"/>
  <c r="S359" i="78"/>
  <c r="T359" i="78"/>
  <c r="U359" i="78"/>
  <c r="R360" i="78"/>
  <c r="S360" i="78"/>
  <c r="T360" i="78"/>
  <c r="U360" i="78"/>
  <c r="R361" i="78"/>
  <c r="S361" i="78"/>
  <c r="T361" i="78"/>
  <c r="U361" i="78"/>
  <c r="R362" i="78"/>
  <c r="S362" i="78"/>
  <c r="T362" i="78"/>
  <c r="U362" i="78"/>
  <c r="R363" i="78"/>
  <c r="S363" i="78"/>
  <c r="T363" i="78"/>
  <c r="U363" i="78"/>
  <c r="R364" i="78"/>
  <c r="S364" i="78"/>
  <c r="T364" i="78"/>
  <c r="U364" i="78"/>
  <c r="R365" i="78"/>
  <c r="S365" i="78"/>
  <c r="T365" i="78"/>
  <c r="U365" i="78"/>
  <c r="R366" i="78"/>
  <c r="S366" i="78"/>
  <c r="T366" i="78"/>
  <c r="U366" i="78"/>
  <c r="R367" i="78"/>
  <c r="S367" i="78"/>
  <c r="T367" i="78"/>
  <c r="U367" i="78"/>
  <c r="R368" i="78"/>
  <c r="S368" i="78"/>
  <c r="T368" i="78"/>
  <c r="U368" i="78"/>
  <c r="R369" i="78"/>
  <c r="S369" i="78"/>
  <c r="T369" i="78"/>
  <c r="U369" i="78"/>
  <c r="R370" i="78"/>
  <c r="S370" i="78"/>
  <c r="T370" i="78"/>
  <c r="U370" i="78"/>
  <c r="R371" i="78"/>
  <c r="S371" i="78"/>
  <c r="T371" i="78"/>
  <c r="U371" i="78"/>
  <c r="R372" i="78"/>
  <c r="S372" i="78"/>
  <c r="T372" i="78"/>
  <c r="U372" i="78"/>
  <c r="R373" i="78"/>
  <c r="S373" i="78"/>
  <c r="T373" i="78"/>
  <c r="U373" i="78"/>
  <c r="R374" i="78"/>
  <c r="S374" i="78"/>
  <c r="T374" i="78"/>
  <c r="U374" i="78"/>
  <c r="R375" i="78"/>
  <c r="S375" i="78"/>
  <c r="T375" i="78"/>
  <c r="U375" i="78"/>
  <c r="R376" i="78"/>
  <c r="S376" i="78"/>
  <c r="T376" i="78"/>
  <c r="U376" i="78"/>
  <c r="R377" i="78"/>
  <c r="S377" i="78"/>
  <c r="T377" i="78"/>
  <c r="U377" i="78"/>
  <c r="R378" i="78"/>
  <c r="S378" i="78"/>
  <c r="T378" i="78"/>
  <c r="U378" i="78"/>
  <c r="R379" i="78"/>
  <c r="S379" i="78"/>
  <c r="T379" i="78"/>
  <c r="U379" i="78"/>
  <c r="R380" i="78"/>
  <c r="S380" i="78"/>
  <c r="T380" i="78"/>
  <c r="U380" i="78"/>
  <c r="R381" i="78"/>
  <c r="S381" i="78"/>
  <c r="T381" i="78"/>
  <c r="U381" i="78"/>
  <c r="R382" i="78"/>
  <c r="S382" i="78"/>
  <c r="T382" i="78"/>
  <c r="U382" i="78"/>
  <c r="R383" i="78"/>
  <c r="S383" i="78"/>
  <c r="T383" i="78"/>
  <c r="U383" i="78"/>
  <c r="R384" i="78"/>
  <c r="S384" i="78"/>
  <c r="T384" i="78"/>
  <c r="U384" i="78"/>
  <c r="R385" i="78"/>
  <c r="S385" i="78"/>
  <c r="T385" i="78"/>
  <c r="U385" i="78"/>
  <c r="R386" i="78"/>
  <c r="S386" i="78"/>
  <c r="T386" i="78"/>
  <c r="U386" i="78"/>
  <c r="R387" i="78"/>
  <c r="S387" i="78"/>
  <c r="T387" i="78"/>
  <c r="U387" i="78"/>
  <c r="R388" i="78"/>
  <c r="S388" i="78"/>
  <c r="T388" i="78"/>
  <c r="U388" i="78"/>
  <c r="R389" i="78"/>
  <c r="S389" i="78"/>
  <c r="T389" i="78"/>
  <c r="U389" i="78"/>
  <c r="R390" i="78"/>
  <c r="S390" i="78"/>
  <c r="T390" i="78"/>
  <c r="U390" i="78"/>
  <c r="R391" i="78"/>
  <c r="S391" i="78"/>
  <c r="T391" i="78"/>
  <c r="U391" i="78"/>
  <c r="R392" i="78"/>
  <c r="S392" i="78"/>
  <c r="T392" i="78"/>
  <c r="U392" i="78"/>
  <c r="R393" i="78"/>
  <c r="S393" i="78"/>
  <c r="T393" i="78"/>
  <c r="U393" i="78"/>
  <c r="R394" i="78"/>
  <c r="S394" i="78"/>
  <c r="T394" i="78"/>
  <c r="U394" i="78"/>
  <c r="R395" i="78"/>
  <c r="S395" i="78"/>
  <c r="T395" i="78"/>
  <c r="U395" i="78"/>
  <c r="R396" i="78"/>
  <c r="S396" i="78"/>
  <c r="T396" i="78"/>
  <c r="U396" i="78"/>
  <c r="R397" i="78"/>
  <c r="S397" i="78"/>
  <c r="T397" i="78"/>
  <c r="U397" i="78"/>
  <c r="R398" i="78"/>
  <c r="S398" i="78"/>
  <c r="T398" i="78"/>
  <c r="U398" i="78"/>
  <c r="R399" i="78"/>
  <c r="S399" i="78"/>
  <c r="T399" i="78"/>
  <c r="U399" i="78"/>
  <c r="R400" i="78"/>
  <c r="S400" i="78"/>
  <c r="T400" i="78"/>
  <c r="U400" i="78"/>
  <c r="R401" i="78"/>
  <c r="S401" i="78"/>
  <c r="T401" i="78"/>
  <c r="U401" i="78"/>
  <c r="R402" i="78"/>
  <c r="S402" i="78"/>
  <c r="T402" i="78"/>
  <c r="U402" i="78"/>
  <c r="R403" i="78"/>
  <c r="S403" i="78"/>
  <c r="T403" i="78"/>
  <c r="U403" i="78"/>
  <c r="R404" i="78"/>
  <c r="S404" i="78"/>
  <c r="T404" i="78"/>
  <c r="U404" i="78"/>
  <c r="R405" i="78"/>
  <c r="S405" i="78"/>
  <c r="T405" i="78"/>
  <c r="U405" i="78"/>
  <c r="R406" i="78"/>
  <c r="S406" i="78"/>
  <c r="T406" i="78"/>
  <c r="U406" i="78"/>
  <c r="R407" i="78"/>
  <c r="S407" i="78"/>
  <c r="T407" i="78"/>
  <c r="U407" i="78"/>
  <c r="R408" i="78"/>
  <c r="S408" i="78"/>
  <c r="T408" i="78"/>
  <c r="U408" i="78"/>
  <c r="R409" i="78"/>
  <c r="S409" i="78"/>
  <c r="T409" i="78"/>
  <c r="U409" i="78"/>
  <c r="R410" i="78"/>
  <c r="S410" i="78"/>
  <c r="T410" i="78"/>
  <c r="U410" i="78"/>
  <c r="R411" i="78"/>
  <c r="S411" i="78"/>
  <c r="T411" i="78"/>
  <c r="U411" i="78"/>
  <c r="R412" i="78"/>
  <c r="S412" i="78"/>
  <c r="T412" i="78"/>
  <c r="U412" i="78"/>
  <c r="R413" i="78"/>
  <c r="S413" i="78"/>
  <c r="T413" i="78"/>
  <c r="U413" i="78"/>
  <c r="R414" i="78"/>
  <c r="S414" i="78"/>
  <c r="T414" i="78"/>
  <c r="U414" i="78"/>
  <c r="R415" i="78"/>
  <c r="S415" i="78"/>
  <c r="T415" i="78"/>
  <c r="U415" i="78"/>
  <c r="R416" i="78"/>
  <c r="S416" i="78"/>
  <c r="T416" i="78"/>
  <c r="U416" i="78"/>
  <c r="R417" i="78"/>
  <c r="S417" i="78"/>
  <c r="T417" i="78"/>
  <c r="U417" i="78"/>
  <c r="R418" i="78"/>
  <c r="S418" i="78"/>
  <c r="T418" i="78"/>
  <c r="U418" i="78"/>
  <c r="R419" i="78"/>
  <c r="S419" i="78"/>
  <c r="T419" i="78"/>
  <c r="U419" i="78"/>
  <c r="R420" i="78"/>
  <c r="S420" i="78"/>
  <c r="T420" i="78"/>
  <c r="U420" i="78"/>
  <c r="R421" i="78"/>
  <c r="S421" i="78"/>
  <c r="T421" i="78"/>
  <c r="U421" i="78"/>
  <c r="R422" i="78"/>
  <c r="S422" i="78"/>
  <c r="T422" i="78"/>
  <c r="U422" i="78"/>
  <c r="R423" i="78"/>
  <c r="S423" i="78"/>
  <c r="T423" i="78"/>
  <c r="U423" i="78"/>
  <c r="R424" i="78"/>
  <c r="S424" i="78"/>
  <c r="T424" i="78"/>
  <c r="U424" i="78"/>
  <c r="R425" i="78"/>
  <c r="S425" i="78"/>
  <c r="T425" i="78"/>
  <c r="U425" i="78"/>
  <c r="R426" i="78"/>
  <c r="S426" i="78"/>
  <c r="T426" i="78"/>
  <c r="U426" i="78"/>
  <c r="R427" i="78"/>
  <c r="S427" i="78"/>
  <c r="T427" i="78"/>
  <c r="U427" i="78"/>
  <c r="R428" i="78"/>
  <c r="S428" i="78"/>
  <c r="T428" i="78"/>
  <c r="U428" i="78"/>
  <c r="R429" i="78"/>
  <c r="S429" i="78"/>
  <c r="T429" i="78"/>
  <c r="U429" i="78"/>
  <c r="R430" i="78"/>
  <c r="S430" i="78"/>
  <c r="T430" i="78"/>
  <c r="U430" i="78"/>
  <c r="R431" i="78"/>
  <c r="S431" i="78"/>
  <c r="T431" i="78"/>
  <c r="U431" i="78"/>
  <c r="R432" i="78"/>
  <c r="S432" i="78"/>
  <c r="T432" i="78"/>
  <c r="U432" i="78"/>
  <c r="R433" i="78"/>
  <c r="S433" i="78"/>
  <c r="T433" i="78"/>
  <c r="U433" i="78"/>
  <c r="R434" i="78"/>
  <c r="S434" i="78"/>
  <c r="T434" i="78"/>
  <c r="U434" i="78"/>
  <c r="R435" i="78"/>
  <c r="S435" i="78"/>
  <c r="T435" i="78"/>
  <c r="U435" i="78"/>
  <c r="R436" i="78"/>
  <c r="S436" i="78"/>
  <c r="T436" i="78"/>
  <c r="U436" i="78"/>
  <c r="R437" i="78"/>
  <c r="S437" i="78"/>
  <c r="T437" i="78"/>
  <c r="U437" i="78"/>
  <c r="R438" i="78"/>
  <c r="S438" i="78"/>
  <c r="T438" i="78"/>
  <c r="U438" i="78"/>
  <c r="R439" i="78"/>
  <c r="S439" i="78"/>
  <c r="T439" i="78"/>
  <c r="U439" i="78"/>
  <c r="R440" i="78"/>
  <c r="S440" i="78"/>
  <c r="T440" i="78"/>
  <c r="U440" i="78"/>
  <c r="R441" i="78"/>
  <c r="S441" i="78"/>
  <c r="T441" i="78"/>
  <c r="U441" i="78"/>
  <c r="R442" i="78"/>
  <c r="S442" i="78"/>
  <c r="T442" i="78"/>
  <c r="U442" i="78"/>
  <c r="R443" i="78"/>
  <c r="S443" i="78"/>
  <c r="T443" i="78"/>
  <c r="U443" i="78"/>
  <c r="R444" i="78"/>
  <c r="S444" i="78"/>
  <c r="T444" i="78"/>
  <c r="U444" i="78"/>
  <c r="R445" i="78"/>
  <c r="S445" i="78"/>
  <c r="T445" i="78"/>
  <c r="U445" i="78"/>
  <c r="U4" i="78"/>
  <c r="T4" i="78"/>
  <c r="S4" i="78"/>
  <c r="R4" i="78"/>
  <c r="AA11" i="83"/>
  <c r="Y11" i="83"/>
  <c r="X11" i="83"/>
  <c r="W11" i="83"/>
  <c r="V11" i="83"/>
  <c r="U11" i="83"/>
  <c r="T11" i="83"/>
  <c r="S11" i="83"/>
  <c r="R11" i="83"/>
  <c r="Q11" i="83"/>
  <c r="P11" i="83"/>
  <c r="O11" i="83"/>
  <c r="N11" i="83"/>
  <c r="M11" i="83"/>
  <c r="L11" i="83"/>
  <c r="K11" i="83"/>
  <c r="J11" i="83"/>
  <c r="I11" i="83"/>
  <c r="H11" i="83"/>
  <c r="G11" i="83"/>
  <c r="F11" i="83"/>
  <c r="E11" i="83"/>
  <c r="D11" i="83"/>
  <c r="AB10" i="83"/>
  <c r="AB9" i="83"/>
  <c r="AB8" i="83"/>
  <c r="AB7" i="83"/>
  <c r="I8" i="78" l="1"/>
  <c r="N19" i="78" l="1"/>
  <c r="N21" i="78"/>
  <c r="N16" i="78"/>
  <c r="N39" i="78"/>
  <c r="N38" i="78"/>
  <c r="N37" i="78"/>
  <c r="N36" i="78"/>
  <c r="N35" i="78"/>
  <c r="N34" i="78"/>
  <c r="N33" i="78"/>
  <c r="N32" i="78"/>
  <c r="N31" i="78"/>
  <c r="N30" i="78"/>
  <c r="N29" i="78"/>
  <c r="N28" i="78"/>
  <c r="N27" i="78"/>
  <c r="N26" i="78"/>
  <c r="N25" i="78"/>
  <c r="N24" i="78"/>
  <c r="N23" i="78"/>
  <c r="N22" i="78"/>
  <c r="N20" i="78"/>
  <c r="N18" i="78"/>
  <c r="N17" i="78"/>
  <c r="O30" i="78"/>
  <c r="O28" i="78"/>
  <c r="O23" i="78"/>
  <c r="O34" i="78"/>
  <c r="O25" i="78"/>
  <c r="O33" i="78"/>
  <c r="O32" i="78"/>
  <c r="O17" i="78"/>
  <c r="O31" i="78"/>
  <c r="O24" i="78"/>
  <c r="O22" i="78"/>
  <c r="O21" i="78"/>
  <c r="O39" i="78"/>
  <c r="O20" i="78"/>
  <c r="O29" i="78"/>
  <c r="O38" i="78"/>
  <c r="O19" i="78"/>
  <c r="O37" i="78"/>
  <c r="O18" i="78"/>
  <c r="O27" i="78"/>
  <c r="O36" i="78"/>
  <c r="O26" i="78"/>
  <c r="O35" i="78"/>
  <c r="O16" i="78"/>
  <c r="P16" i="78" l="1"/>
  <c r="P35" i="78"/>
  <c r="P36" i="78"/>
  <c r="P26" i="78"/>
  <c r="P39" i="78"/>
  <c r="P20" i="78"/>
  <c r="P27" i="78"/>
  <c r="P22" i="78"/>
  <c r="P30" i="78"/>
  <c r="P19" i="78"/>
  <c r="P37" i="78"/>
  <c r="P31" i="78"/>
  <c r="P21" i="78"/>
  <c r="P32" i="78"/>
  <c r="P33" i="78"/>
  <c r="P29" i="78"/>
  <c r="P24" i="78"/>
  <c r="P25" i="78"/>
  <c r="P23" i="78"/>
  <c r="P28" i="78"/>
  <c r="P18" i="78"/>
  <c r="P38" i="78"/>
  <c r="P34" i="78"/>
  <c r="P17" i="78"/>
  <c r="H34" i="78" l="1"/>
  <c r="H33" i="78"/>
  <c r="G25" i="78"/>
  <c r="G19" i="78" l="1"/>
  <c r="H17" i="78" l="1"/>
  <c r="H16" i="78"/>
  <c r="H39" i="78"/>
  <c r="H38" i="78"/>
  <c r="H37" i="78"/>
  <c r="H36" i="78"/>
  <c r="H35" i="78"/>
  <c r="H32" i="78"/>
  <c r="H31" i="78"/>
  <c r="H30" i="78"/>
  <c r="H29" i="78"/>
  <c r="H28" i="78"/>
  <c r="H27" i="78"/>
  <c r="H26" i="78"/>
  <c r="H25" i="78"/>
  <c r="H24" i="78"/>
  <c r="H23" i="78"/>
  <c r="H22" i="78"/>
  <c r="H21" i="78"/>
  <c r="H20" i="78"/>
  <c r="H19" i="78"/>
  <c r="H18" i="78"/>
  <c r="G33" i="78"/>
  <c r="G31" i="78"/>
  <c r="G32" i="78"/>
  <c r="G37" i="78"/>
  <c r="H40" i="78" l="1"/>
  <c r="J27" i="78"/>
  <c r="G21" i="78" l="1"/>
  <c r="J31" i="78"/>
  <c r="I32" i="78"/>
  <c r="G26" i="78"/>
  <c r="G20" i="78"/>
  <c r="J32" i="78"/>
  <c r="I30" i="78"/>
  <c r="I31" i="78"/>
  <c r="G18" i="78"/>
  <c r="G17" i="78"/>
  <c r="I33" i="78"/>
  <c r="J33" i="78"/>
  <c r="J24" i="78"/>
  <c r="G29" i="78"/>
  <c r="G16" i="78"/>
  <c r="I28" i="78"/>
  <c r="J28" i="78"/>
  <c r="I16" i="78"/>
  <c r="G34" i="78"/>
  <c r="G35" i="78"/>
  <c r="I38" i="78"/>
  <c r="I24" i="78"/>
  <c r="J16" i="78"/>
  <c r="J39" i="78"/>
  <c r="I34" i="78"/>
  <c r="G38" i="78"/>
  <c r="J23" i="78"/>
  <c r="G30" i="78"/>
  <c r="I17" i="78"/>
  <c r="J34" i="78"/>
  <c r="J36" i="78"/>
  <c r="J37" i="78"/>
  <c r="G27" i="78"/>
  <c r="J17" i="78"/>
  <c r="I35" i="78"/>
  <c r="J35" i="78"/>
  <c r="G36" i="78"/>
  <c r="I36" i="78"/>
  <c r="J38" i="78"/>
  <c r="G24" i="78"/>
  <c r="J29" i="78"/>
  <c r="I18" i="78"/>
  <c r="I37" i="78"/>
  <c r="I39" i="78"/>
  <c r="J18" i="78"/>
  <c r="G39" i="78"/>
  <c r="I26" i="78"/>
  <c r="I19" i="78"/>
  <c r="I23" i="78"/>
  <c r="J19" i="78"/>
  <c r="I27" i="78"/>
  <c r="I20" i="78"/>
  <c r="J25" i="78"/>
  <c r="J20" i="78"/>
  <c r="I29" i="78"/>
  <c r="I21" i="78"/>
  <c r="G28" i="78"/>
  <c r="J21" i="78"/>
  <c r="G22" i="78"/>
  <c r="J30" i="78"/>
  <c r="I25" i="78"/>
  <c r="I22" i="78"/>
  <c r="J22" i="78"/>
  <c r="G23" i="78"/>
  <c r="J26" i="78"/>
  <c r="K16" i="78" l="1"/>
  <c r="G40" i="78"/>
  <c r="K31" i="78"/>
  <c r="K30" i="78"/>
  <c r="K24" i="78"/>
  <c r="K28" i="78"/>
  <c r="K32" i="78"/>
  <c r="K33" i="78"/>
  <c r="K37" i="78"/>
  <c r="K36" i="78"/>
  <c r="K27" i="78"/>
  <c r="K38" i="78"/>
  <c r="J40" i="78"/>
  <c r="H6" i="78" s="1"/>
  <c r="K35" i="78"/>
  <c r="K34" i="78"/>
  <c r="K23" i="78"/>
  <c r="K22" i="78"/>
  <c r="K29" i="78"/>
  <c r="K25" i="78"/>
  <c r="K17" i="78"/>
  <c r="K18" i="78"/>
  <c r="K19" i="78"/>
  <c r="K20" i="78"/>
  <c r="I40" i="78"/>
  <c r="K26" i="78"/>
  <c r="K39" i="78"/>
  <c r="K21" i="78"/>
  <c r="I10" i="78"/>
  <c r="I9" i="78"/>
  <c r="I7" i="78"/>
  <c r="G6" i="78" l="1"/>
  <c r="I6" i="78" s="1"/>
  <c r="K40" i="78"/>
  <c r="N40" i="78" l="1"/>
  <c r="O40" i="78"/>
  <c r="G11" i="78" l="1"/>
  <c r="H11" i="78"/>
  <c r="P40" i="78"/>
  <c r="I11" i="78"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LinkedTable_Tabla14242323476" type="102" refreshedVersion="5" minRefreshableVersion="5">
    <extLst>
      <ext xmlns:x15="http://schemas.microsoft.com/office/spreadsheetml/2010/11/main" uri="{DE250136-89BD-433C-8126-D09CA5730AF9}">
        <x15:connection id="Tabla14242323476-e81ef300-8aac-4b36-b4af-5b13b15f7bc6">
          <x15:rangePr sourceName="_xlcn.LinkedTable_Tabla142423234761"/>
        </x15:connection>
      </ext>
    </extLst>
  </connection>
  <connection id="2" xr16:uid="{00000000-0015-0000-FFFF-FFFF01000000}" keepAlive="1" name="ThisWorkbookDataModel" description="Modelo de datos" type="5" refreshedVersion="5"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00000000-0015-0000-FFFF-FFFF02000000}" name="WorksheetConnection_Reporte del COE-MTC 13 02 23 noche.xlsx!Tabla16" type="102" refreshedVersion="5" minRefreshableVersion="5">
    <extLst>
      <ext xmlns:x15="http://schemas.microsoft.com/office/spreadsheetml/2010/11/main" uri="{DE250136-89BD-433C-8126-D09CA5730AF9}">
        <x15:connection id="Tabla16-cc3a85da-7f56-43d7-98f1-0f43f33b9684">
          <x15:rangePr sourceName="_xlcn.WorksheetConnection_ReportedelCOEMTC130223noche.xlsxTabla161"/>
        </x15:connection>
      </ext>
    </extLst>
  </connection>
  <connection id="4" xr16:uid="{00000000-0015-0000-FFFF-FFFF03000000}" name="WorksheetConnection_Reporte del COE-MTC 13 02 23 noche.xlsx!Tabla37" type="102" refreshedVersion="5" minRefreshableVersion="5">
    <extLst>
      <ext xmlns:x15="http://schemas.microsoft.com/office/spreadsheetml/2010/11/main" uri="{DE250136-89BD-433C-8126-D09CA5730AF9}">
        <x15:connection id="Tabla37-48ac6b40-053d-4da0-a267-e2298777eb51">
          <x15:rangePr sourceName="_xlcn.WorksheetConnection_ReportedelCOEMTC130223noche.xlsxTabla371"/>
        </x15:connection>
      </ext>
    </extLst>
  </connection>
  <connection id="5" xr16:uid="{00000000-0015-0000-FFFF-FFFF04000000}" name="WorksheetConnection_Reporte del COE-MTC 13 02 23 noche.xlsx!Tabla44" type="102" refreshedVersion="5" minRefreshableVersion="5">
    <extLst>
      <ext xmlns:x15="http://schemas.microsoft.com/office/spreadsheetml/2010/11/main" uri="{DE250136-89BD-433C-8126-D09CA5730AF9}">
        <x15:connection id="Tabla44-0033c9b4-fbc5-42a9-8f4e-92b02fab16b5">
          <x15:rangePr sourceName="_xlcn.WorksheetConnection_ReportedelCOEMTC130223noche.xlsxTabla441"/>
        </x15:connection>
      </ext>
    </extLst>
  </connection>
</connections>
</file>

<file path=xl/sharedStrings.xml><?xml version="1.0" encoding="utf-8"?>
<sst xmlns="http://schemas.openxmlformats.org/spreadsheetml/2006/main" count="2142" uniqueCount="1069">
  <si>
    <t xml:space="preserve"> </t>
  </si>
  <si>
    <t>Reporte de Emergencias del Sector Transportes</t>
  </si>
  <si>
    <t>N°</t>
  </si>
  <si>
    <t>VER MAPA</t>
  </si>
  <si>
    <t>DEPARTAMENTO
PROVINCIA  /  DISTRITO</t>
  </si>
  <si>
    <t>AFECTACIÓN</t>
  </si>
  <si>
    <t>EVENTO - OCURRENCIA</t>
  </si>
  <si>
    <t>ESTADO</t>
  </si>
  <si>
    <t>FUENTE</t>
  </si>
  <si>
    <t>VER FOTO / VIDEO</t>
  </si>
  <si>
    <t>LATITUD</t>
  </si>
  <si>
    <t>LONGITUD</t>
  </si>
  <si>
    <t>TRÁNSITO RESTRINGIDO</t>
  </si>
  <si>
    <t>Reporte de Emergencias del Sector Comunicaciones</t>
  </si>
  <si>
    <t>Fecha</t>
  </si>
  <si>
    <t>Reporte de Emergencias de Aviación</t>
  </si>
  <si>
    <t>Nro.</t>
  </si>
  <si>
    <t>FECHA DEL EVENTO</t>
  </si>
  <si>
    <t xml:space="preserve">                       Centro de Operaciones de Emergencia Sectorial del Ministerio de Transportes y Comunicaciones
                  Oficina de Defensa Nacional y Gestión del Riesgo de Desastres - Secretaría General</t>
  </si>
  <si>
    <t>Reporte de Emergencias de Vías Férreas</t>
  </si>
  <si>
    <r>
      <t xml:space="preserve">Huancavelica
</t>
    </r>
    <r>
      <rPr>
        <sz val="10"/>
        <color theme="1"/>
        <rFont val="Arial"/>
        <family val="2"/>
      </rPr>
      <t>Huancavelica / Acoria</t>
    </r>
  </si>
  <si>
    <t>Centro de Operaciones de Emergencia Sectorial del Ministerio de Transportes y Comunicaciones.
    Oficina de Defensa Nacional y Gestión del Riesgo de Desastres - Secretaría General</t>
  </si>
  <si>
    <t>EVENTO - OCURRENCIA / ACCIONES</t>
  </si>
  <si>
    <r>
      <t xml:space="preserve">Red Vial Férrea Huancayo - Huancavelica, 
Tramo: </t>
    </r>
    <r>
      <rPr>
        <sz val="10"/>
        <rFont val="Arial"/>
        <family val="2"/>
      </rPr>
      <t>Cullhuas - Yauli,</t>
    </r>
    <r>
      <rPr>
        <b/>
        <sz val="10"/>
        <rFont val="Arial"/>
        <family val="2"/>
      </rPr>
      <t xml:space="preserve">
Sector: </t>
    </r>
    <r>
      <rPr>
        <sz val="10"/>
        <rFont val="Arial"/>
        <family val="2"/>
      </rPr>
      <t>Acoria Km 76+000</t>
    </r>
  </si>
  <si>
    <t>M20.04.57</t>
  </si>
  <si>
    <t>Maquinaria de PVN</t>
  </si>
  <si>
    <t>Maquinaria de la Concesionaria COVISUR</t>
  </si>
  <si>
    <t>FOTO</t>
  </si>
  <si>
    <t>M20.02.194</t>
  </si>
  <si>
    <t>M21.02.48</t>
  </si>
  <si>
    <t xml:space="preserve">                                             Centro de Operaciones de Emergencia Sectorial del Ministerio de Transportes y Comunicaciones
                                   Oficina de Defensa Nacional y Gestión del Riesgo de Desastres - Secretaría General</t>
  </si>
  <si>
    <r>
      <t xml:space="preserve">                                                           </t>
    </r>
    <r>
      <rPr>
        <b/>
        <sz val="14"/>
        <color theme="1"/>
        <rFont val="Calibri"/>
        <family val="2"/>
        <scheme val="minor"/>
      </rPr>
      <t>Reporte de Emergencias de Puertos</t>
    </r>
  </si>
  <si>
    <t>Piura</t>
  </si>
  <si>
    <t>Ica</t>
  </si>
  <si>
    <t>Arequipa</t>
  </si>
  <si>
    <t>La Libertad</t>
  </si>
  <si>
    <t>Moquegua</t>
  </si>
  <si>
    <t>DPTO</t>
  </si>
  <si>
    <t>FENOMENO</t>
  </si>
  <si>
    <t>Estado de infraestructura</t>
  </si>
  <si>
    <t>Estado / Infraestructura</t>
  </si>
  <si>
    <t>Interrumpido / Cerrado</t>
  </si>
  <si>
    <t>Restringido / Parcial</t>
  </si>
  <si>
    <t>TOTAL</t>
  </si>
  <si>
    <t>Vías terrestres</t>
  </si>
  <si>
    <t>Vías férreas</t>
  </si>
  <si>
    <t>Puertos</t>
  </si>
  <si>
    <t>Aeropuertos</t>
  </si>
  <si>
    <t>Comunicaciones</t>
  </si>
  <si>
    <t>Fenómenos naturales</t>
  </si>
  <si>
    <t>Actividad humana</t>
  </si>
  <si>
    <t>Interrumpido</t>
  </si>
  <si>
    <t>Restringido</t>
  </si>
  <si>
    <t xml:space="preserve">Amazonas </t>
  </si>
  <si>
    <t xml:space="preserve">Áncash </t>
  </si>
  <si>
    <t>Apurímac</t>
  </si>
  <si>
    <t>Ayacucho</t>
  </si>
  <si>
    <t>Cajamarca</t>
  </si>
  <si>
    <t>Cusco</t>
  </si>
  <si>
    <t>Huancavelica</t>
  </si>
  <si>
    <t>Huánuco</t>
  </si>
  <si>
    <t xml:space="preserve">Junín </t>
  </si>
  <si>
    <t>Lambayeque</t>
  </si>
  <si>
    <t>Lima</t>
  </si>
  <si>
    <t>Loreto</t>
  </si>
  <si>
    <t>Madre de Dios</t>
  </si>
  <si>
    <t>Pasco</t>
  </si>
  <si>
    <t>Puno</t>
  </si>
  <si>
    <t>San Martín</t>
  </si>
  <si>
    <t>Tacna</t>
  </si>
  <si>
    <t>Tumbes</t>
  </si>
  <si>
    <t>Ucayali</t>
  </si>
  <si>
    <t>Estado de tránsito de vías</t>
  </si>
  <si>
    <r>
      <t xml:space="preserve">                                                           </t>
    </r>
    <r>
      <rPr>
        <b/>
        <sz val="14"/>
        <color theme="1"/>
        <rFont val="Calibri"/>
        <family val="2"/>
        <scheme val="minor"/>
      </rPr>
      <t>Reporte de Emergencias</t>
    </r>
  </si>
  <si>
    <t>ADMINISTRACIÓN / RESPONSABLE</t>
  </si>
  <si>
    <t>Maquinaria del Contratista Conservador Consorcio Pumahuasi</t>
  </si>
  <si>
    <t xml:space="preserve">                         </t>
  </si>
  <si>
    <t>Centro de Operaciones de Emergencia Sectorial del Ministerio de Transportes y Comunicaciones
               Oficina de Defensa Nacional y Gestión del Riesgo de Desastres - Secretaría General</t>
  </si>
  <si>
    <t>METRAJE</t>
  </si>
  <si>
    <t>Vías afectadas (Metros)</t>
  </si>
  <si>
    <t>Dpto</t>
  </si>
  <si>
    <t>Puente</t>
  </si>
  <si>
    <t>Ruta</t>
  </si>
  <si>
    <t>Afectación a puentes</t>
  </si>
  <si>
    <t>PE-5N</t>
  </si>
  <si>
    <t>Previsto</t>
  </si>
  <si>
    <t>San Alejandro</t>
  </si>
  <si>
    <t>Maquinaria IIRSA NORTE</t>
  </si>
  <si>
    <t>M23.04.27</t>
  </si>
  <si>
    <t>M23.04.65</t>
  </si>
  <si>
    <t>-</t>
  </si>
  <si>
    <t>M23.04.172</t>
  </si>
  <si>
    <t>M23.03.399</t>
  </si>
  <si>
    <t>M23.03.398</t>
  </si>
  <si>
    <t>M23.04.33</t>
  </si>
  <si>
    <r>
      <t xml:space="preserve">Red Vial Nacional: PE-1NJ,
Tramo: </t>
    </r>
    <r>
      <rPr>
        <sz val="10"/>
        <rFont val="Arial"/>
        <family val="2"/>
      </rPr>
      <t>Noria Zapata - Dv. Olmos,</t>
    </r>
    <r>
      <rPr>
        <b/>
        <sz val="10"/>
        <rFont val="Arial"/>
        <family val="2"/>
      </rPr>
      <t xml:space="preserve">
Sector: </t>
    </r>
    <r>
      <rPr>
        <sz val="10"/>
        <rFont val="Arial"/>
        <family val="2"/>
      </rPr>
      <t>Km 140+280 Km 140+300</t>
    </r>
  </si>
  <si>
    <r>
      <t xml:space="preserve">Red Vial Nacional: PE-04B,
Tramo: </t>
    </r>
    <r>
      <rPr>
        <sz val="10"/>
        <rFont val="Arial"/>
        <family val="2"/>
      </rPr>
      <t xml:space="preserve">Dv. Olmos - Corral Quemado,
</t>
    </r>
    <r>
      <rPr>
        <b/>
        <sz val="10"/>
        <rFont val="Arial"/>
        <family val="2"/>
      </rPr>
      <t xml:space="preserve">Sector: </t>
    </r>
    <r>
      <rPr>
        <sz val="10"/>
        <rFont val="Arial"/>
        <family val="2"/>
      </rPr>
      <t>Huarmaca</t>
    </r>
    <r>
      <rPr>
        <b/>
        <sz val="10"/>
        <rFont val="Arial"/>
        <family val="2"/>
      </rPr>
      <t xml:space="preserve"> </t>
    </r>
    <r>
      <rPr>
        <sz val="10"/>
        <rFont val="Arial"/>
        <family val="2"/>
      </rPr>
      <t>Km 22+300 -Km 22+330</t>
    </r>
  </si>
  <si>
    <t>Maquinaria de la Concesionaria CONVIAL SIERRA NORTE</t>
  </si>
  <si>
    <r>
      <rPr>
        <b/>
        <sz val="10"/>
        <rFont val="Arial"/>
        <family val="2"/>
      </rPr>
      <t>CONVIAL SIERRA NORTE</t>
    </r>
    <r>
      <rPr>
        <sz val="10"/>
        <rFont val="Arial"/>
        <family val="2"/>
      </rPr>
      <t xml:space="preserve">
Comunicación vía correo:
Central de Emergencias
Correo: central_de_emergencias@convialsierranorte.pe</t>
    </r>
  </si>
  <si>
    <t>M19.03.205</t>
  </si>
  <si>
    <r>
      <t xml:space="preserve">Red Vial Nacional: PE-10A,
Tramo: </t>
    </r>
    <r>
      <rPr>
        <sz val="10"/>
        <rFont val="Arial"/>
        <family val="2"/>
      </rPr>
      <t>Dv. Otuzco - Trujillo,</t>
    </r>
    <r>
      <rPr>
        <b/>
        <sz val="10"/>
        <rFont val="Arial"/>
        <family val="2"/>
      </rPr>
      <t xml:space="preserve">
Sector: </t>
    </r>
    <r>
      <rPr>
        <sz val="10"/>
        <rFont val="Arial"/>
        <family val="2"/>
      </rPr>
      <t>Casmiche Km 57+650</t>
    </r>
  </si>
  <si>
    <r>
      <t>Red Vial Nacional: PE-5N,
Tramo:</t>
    </r>
    <r>
      <rPr>
        <sz val="10"/>
        <rFont val="Arial"/>
        <family val="2"/>
      </rPr>
      <t xml:space="preserve"> Aguaytía - San Alejandro</t>
    </r>
    <r>
      <rPr>
        <b/>
        <sz val="10"/>
        <rFont val="Arial"/>
        <family val="2"/>
      </rPr>
      <t xml:space="preserve">,
Sector: </t>
    </r>
    <r>
      <rPr>
        <sz val="10"/>
        <rFont val="Arial"/>
        <family val="2"/>
      </rPr>
      <t>Puente San Alejandro Km 352+482 - Km 352+623</t>
    </r>
  </si>
  <si>
    <t>https://saecoe.mtc.gob.pe/visor</t>
  </si>
  <si>
    <r>
      <t xml:space="preserve">Red Vial Nacional: PE-5N,
Tramo: </t>
    </r>
    <r>
      <rPr>
        <sz val="10"/>
        <rFont val="Arial"/>
        <family val="2"/>
      </rPr>
      <t>Corral Quemado - Rioja,</t>
    </r>
    <r>
      <rPr>
        <b/>
        <sz val="10"/>
        <rFont val="Arial"/>
        <family val="2"/>
      </rPr>
      <t xml:space="preserve">
Sector: </t>
    </r>
    <r>
      <rPr>
        <sz val="10"/>
        <rFont val="Arial"/>
        <family val="2"/>
      </rPr>
      <t>Km 1234 +800 - Km 1234+800 (Km 315+850 - Km 315+895)</t>
    </r>
  </si>
  <si>
    <r>
      <t xml:space="preserve">Red Vial Nacional: PE-5N,
Tramo: </t>
    </r>
    <r>
      <rPr>
        <sz val="10"/>
        <rFont val="Arial"/>
        <family val="2"/>
      </rPr>
      <t xml:space="preserve">Corral Quemado - Rioja,
</t>
    </r>
    <r>
      <rPr>
        <b/>
        <sz val="10"/>
        <rFont val="Arial"/>
        <family val="2"/>
      </rPr>
      <t>Sector:</t>
    </r>
    <r>
      <rPr>
        <sz val="10"/>
        <rFont val="Arial"/>
        <family val="2"/>
      </rPr>
      <t xml:space="preserve"> Km 1294+550 - Km 1294+565 (Local Km 256+935 - Km 256+950)</t>
    </r>
  </si>
  <si>
    <r>
      <t xml:space="preserve">Red Vial Nacional: PE-5N,
Tramo: </t>
    </r>
    <r>
      <rPr>
        <sz val="10"/>
        <rFont val="Arial"/>
        <family val="2"/>
      </rPr>
      <t xml:space="preserve">Corral Quemado - Rioja,
</t>
    </r>
    <r>
      <rPr>
        <b/>
        <sz val="10"/>
        <rFont val="Arial"/>
        <family val="2"/>
      </rPr>
      <t>Sector:</t>
    </r>
    <r>
      <rPr>
        <sz val="10"/>
        <rFont val="Arial"/>
        <family val="2"/>
      </rPr>
      <t xml:space="preserve"> Acceso Provisional Km 263+930 - Km 269+960</t>
    </r>
  </si>
  <si>
    <t xml:space="preserve">  </t>
  </si>
  <si>
    <t xml:space="preserve">      Centro de Operaciones de Emergencia Sectorial del Ministerio de Transportes y Comunicaciones
                  Oficina de Defensa Nacional y Gestión del Riesgo de Desastres - Secretaría General</t>
  </si>
  <si>
    <t>Departamentos</t>
  </si>
  <si>
    <r>
      <t xml:space="preserve">Red Vial Nacional: PE-5N, 
Tramo: </t>
    </r>
    <r>
      <rPr>
        <sz val="10"/>
        <rFont val="Arial"/>
        <family val="2"/>
      </rPr>
      <t>Aguaytía - San Alejandro,</t>
    </r>
    <r>
      <rPr>
        <b/>
        <sz val="10"/>
        <rFont val="Arial"/>
        <family val="2"/>
      </rPr>
      <t xml:space="preserve"> 
Sector: </t>
    </r>
    <r>
      <rPr>
        <sz val="10"/>
        <rFont val="Arial"/>
        <family val="2"/>
      </rPr>
      <t>Aguaytía Km 403+486 - Km 403+769</t>
    </r>
  </si>
  <si>
    <t>Aguaytía</t>
  </si>
  <si>
    <r>
      <t xml:space="preserve">Red Vial Nacional: PE-5N,
Tramo: </t>
    </r>
    <r>
      <rPr>
        <sz val="10"/>
        <rFont val="Arial"/>
        <family val="2"/>
      </rPr>
      <t xml:space="preserve">Dv.Moyobamba - Pte Boliva,
</t>
    </r>
    <r>
      <rPr>
        <b/>
        <sz val="10"/>
        <rFont val="Arial"/>
        <family val="2"/>
      </rPr>
      <t xml:space="preserve">Sector: </t>
    </r>
    <r>
      <rPr>
        <sz val="10"/>
        <rFont val="Arial"/>
        <family val="2"/>
      </rPr>
      <t>Km 980+300 - Km 980+500 (Local 570+300 - Km 570+500)</t>
    </r>
  </si>
  <si>
    <r>
      <rPr>
        <b/>
        <sz val="10"/>
        <rFont val="Arial"/>
        <family val="2"/>
      </rPr>
      <t>COVISUR</t>
    </r>
    <r>
      <rPr>
        <sz val="10"/>
        <rFont val="Arial"/>
        <family val="2"/>
      </rPr>
      <t xml:space="preserve">
Comunicación vía correo:
Operadora de Central de Emergencias
Correo:central@opecovisac.com</t>
    </r>
  </si>
  <si>
    <t>UBICACIÓN</t>
  </si>
  <si>
    <t>Pista de aterrizaje</t>
  </si>
  <si>
    <t xml:space="preserve">                         Centro de Operaciones de Emergencia Sectorial del Ministerio de Transportes y Comunicaciones
                                   Oficina de Defensa Nacional y Gestión del Riesgo de Desastres - Secretaría General</t>
  </si>
  <si>
    <t>PE-1N</t>
  </si>
  <si>
    <t>CERRADO</t>
  </si>
  <si>
    <t>VIALES-002932</t>
  </si>
  <si>
    <r>
      <rPr>
        <b/>
        <sz val="10"/>
        <rFont val="Arial"/>
        <family val="2"/>
      </rPr>
      <t>PVN</t>
    </r>
    <r>
      <rPr>
        <sz val="10"/>
        <rFont val="Arial"/>
        <family val="2"/>
      </rPr>
      <t xml:space="preserve">
Administración por contrato
Jefatura zonal La Libertad
Ing. Walter Urrunaga Cubas- Jefe zonal
Correo:wurrunaga@pvn.gob.pe</t>
    </r>
  </si>
  <si>
    <t>CÓDIGO</t>
  </si>
  <si>
    <t>VIALES-003321</t>
  </si>
  <si>
    <r>
      <t>Red Vial Nacional: PE-10B, 
Tramo:</t>
    </r>
    <r>
      <rPr>
        <sz val="10"/>
        <rFont val="Arial"/>
        <family val="2"/>
      </rPr>
      <t xml:space="preserve"> Fundo Convento - Calemar,
</t>
    </r>
    <r>
      <rPr>
        <b/>
        <sz val="10"/>
        <rFont val="Arial"/>
        <family val="2"/>
      </rPr>
      <t>Sector:</t>
    </r>
    <r>
      <rPr>
        <sz val="10"/>
        <rFont val="Arial"/>
        <family val="2"/>
      </rPr>
      <t xml:space="preserve"> El Convento Km 38+320 - Km 38+350</t>
    </r>
  </si>
  <si>
    <t>Maquinaria del Contratista Conservador Consorcio Calemar
01 Excavadora</t>
  </si>
  <si>
    <r>
      <t xml:space="preserve">Red Vial Nacional: PE-36A (Corredor Víal Interoceánico Sur),
Tramo: </t>
    </r>
    <r>
      <rPr>
        <sz val="10"/>
        <rFont val="Arial"/>
        <family val="2"/>
      </rPr>
      <t>Torata - Humajalso</t>
    </r>
    <r>
      <rPr>
        <b/>
        <sz val="10"/>
        <rFont val="Arial"/>
        <family val="2"/>
      </rPr>
      <t xml:space="preserve">,
Sector: </t>
    </r>
    <r>
      <rPr>
        <sz val="10"/>
        <rFont val="Arial"/>
        <family val="2"/>
      </rPr>
      <t>Km 36+410 - Km 36+450</t>
    </r>
  </si>
  <si>
    <t>VIALES-003538</t>
  </si>
  <si>
    <r>
      <t>Red Vial Nacional: PE-36A (Corredor Víal Interoceánico Sur)</t>
    </r>
    <r>
      <rPr>
        <sz val="10"/>
        <rFont val="Arial"/>
        <family val="2"/>
      </rPr>
      <t>,
Tramo: Torata - Humajalso,
Sector: Km 33+350 - Km 33+400</t>
    </r>
  </si>
  <si>
    <r>
      <rPr>
        <b/>
        <sz val="10"/>
        <rFont val="Arial"/>
        <family val="2"/>
      </rPr>
      <t>IIRSA NORTE</t>
    </r>
    <r>
      <rPr>
        <sz val="10"/>
        <rFont val="Arial"/>
        <family val="2"/>
      </rPr>
      <t xml:space="preserve">
Comunicación vía correo:
Centro de Control de Operaciones
Correo: cco.norte@iirsanorte.com.pe</t>
    </r>
  </si>
  <si>
    <t>VIALES-003822</t>
  </si>
  <si>
    <r>
      <t>Red Vial Nacional: PE-1SJ, 
Tramo:</t>
    </r>
    <r>
      <rPr>
        <sz val="10"/>
        <rFont val="Arial"/>
        <family val="2"/>
      </rPr>
      <t xml:space="preserve"> Santa María - Punta Bombon,
</t>
    </r>
    <r>
      <rPr>
        <b/>
        <sz val="10"/>
        <rFont val="Arial"/>
        <family val="2"/>
      </rPr>
      <t>Sector:</t>
    </r>
    <r>
      <rPr>
        <sz val="10"/>
        <rFont val="Arial"/>
        <family val="2"/>
      </rPr>
      <t xml:space="preserve"> La Pampilla Km 22+100 - Km 22+300</t>
    </r>
  </si>
  <si>
    <t>Maquinaria IIRSA NORTE
01 Excavadora
01 Rodillo
01 Camión volquete</t>
  </si>
  <si>
    <t>Maquinaria IIRSA NORTE
01 Camabaja
02 Excavadora
01 Tractor sobre orugas
01 Motoniveladora
01 Rodillo liso
01 Cargador frontal
13 Camión volquete</t>
  </si>
  <si>
    <t>MAQUINARIA
(Cantidad/tipo)</t>
  </si>
  <si>
    <r>
      <rPr>
        <b/>
        <sz val="10"/>
        <rFont val="Arial"/>
        <family val="2"/>
      </rPr>
      <t xml:space="preserve">CORPAC </t>
    </r>
    <r>
      <rPr>
        <sz val="10"/>
        <rFont val="Arial"/>
        <family val="2"/>
      </rPr>
      <t xml:space="preserve">
Comunicación vía correo:
Operador COE
Correo: coe-callao@corpac.gob.pe
</t>
    </r>
  </si>
  <si>
    <t>Maquinaria del Contratista Conservador Consorcio Matarani</t>
  </si>
  <si>
    <t>PE-10A</t>
  </si>
  <si>
    <t>Casmiche</t>
  </si>
  <si>
    <t>15.03.19</t>
  </si>
  <si>
    <t>Junín</t>
  </si>
  <si>
    <t>VIALES-004520</t>
  </si>
  <si>
    <t>VIALES-004521</t>
  </si>
  <si>
    <r>
      <t xml:space="preserve">Red Vial Nacional: PE-1NN, 
Tramo: </t>
    </r>
    <r>
      <rPr>
        <sz val="10"/>
        <rFont val="Arial"/>
        <family val="2"/>
      </rPr>
      <t xml:space="preserve">Sullana - El Alamor,
</t>
    </r>
    <r>
      <rPr>
        <b/>
        <sz val="10"/>
        <rFont val="Arial"/>
        <family val="2"/>
      </rPr>
      <t xml:space="preserve">Sector: </t>
    </r>
    <r>
      <rPr>
        <sz val="10"/>
        <rFont val="Arial"/>
        <family val="2"/>
      </rPr>
      <t xml:space="preserve"> El Alamor Km 56+200- Km 56+300</t>
    </r>
  </si>
  <si>
    <t>VIALES-004522</t>
  </si>
  <si>
    <t>VIALES-004523</t>
  </si>
  <si>
    <r>
      <t xml:space="preserve">Red Vial Nacional: PE-1NN, 
Tramo: </t>
    </r>
    <r>
      <rPr>
        <sz val="10"/>
        <rFont val="Arial"/>
        <family val="2"/>
      </rPr>
      <t xml:space="preserve">Sullana - El Alamor,
</t>
    </r>
    <r>
      <rPr>
        <b/>
        <sz val="10"/>
        <rFont val="Arial"/>
        <family val="2"/>
      </rPr>
      <t xml:space="preserve">Sector: </t>
    </r>
    <r>
      <rPr>
        <sz val="10"/>
        <rFont val="Arial"/>
        <family val="2"/>
      </rPr>
      <t xml:space="preserve"> El Alamor Km 54+000- Km 64+000</t>
    </r>
  </si>
  <si>
    <t>.</t>
  </si>
  <si>
    <r>
      <t xml:space="preserve">Red Vial Nacional: PE-28C, 
Tramo: </t>
    </r>
    <r>
      <rPr>
        <sz val="10"/>
        <rFont val="Arial"/>
        <family val="2"/>
      </rPr>
      <t xml:space="preserve">Puerto Villa - Cubantía,
</t>
    </r>
    <r>
      <rPr>
        <b/>
        <sz val="10"/>
        <rFont val="Arial"/>
        <family val="2"/>
      </rPr>
      <t xml:space="preserve">Sector: </t>
    </r>
    <r>
      <rPr>
        <sz val="10"/>
        <rFont val="Arial"/>
        <family val="2"/>
      </rPr>
      <t>Puerto Villa  Km 125+850 - Km 125+890</t>
    </r>
  </si>
  <si>
    <t>VIALES-004638</t>
  </si>
  <si>
    <t xml:space="preserve">Puerto Villa </t>
  </si>
  <si>
    <t>PE-28C</t>
  </si>
  <si>
    <t>AEROPUERTO-0038</t>
  </si>
  <si>
    <t>22.09.25</t>
  </si>
  <si>
    <r>
      <rPr>
        <b/>
        <sz val="10"/>
        <rFont val="Arial"/>
        <family val="2"/>
      </rPr>
      <t>COVISUR</t>
    </r>
    <r>
      <rPr>
        <sz val="10"/>
        <rFont val="Arial"/>
        <family val="2"/>
      </rPr>
      <t xml:space="preserve">
Comunicación vía correo:
Operadora de Central de Emergencias
Correo: central@opecovisac.com</t>
    </r>
  </si>
  <si>
    <r>
      <t xml:space="preserve">Red Vial Nacional: PE-5N, 
Tramo: </t>
    </r>
    <r>
      <rPr>
        <sz val="10"/>
        <rFont val="Arial"/>
        <family val="2"/>
      </rPr>
      <t>Dv. Olmos - Corral Quemado</t>
    </r>
    <r>
      <rPr>
        <b/>
        <sz val="10"/>
        <rFont val="Arial"/>
        <family val="2"/>
      </rPr>
      <t xml:space="preserve">,
Sector: </t>
    </r>
    <r>
      <rPr>
        <sz val="10"/>
        <rFont val="Arial"/>
        <family val="2"/>
      </rPr>
      <t>Km 1300 + 500 - 1300+ 600</t>
    </r>
    <r>
      <rPr>
        <b/>
        <sz val="10"/>
        <rFont val="Arial"/>
        <family val="2"/>
      </rPr>
      <t xml:space="preserve"> </t>
    </r>
    <r>
      <rPr>
        <sz val="10"/>
        <rFont val="Arial"/>
        <family val="2"/>
      </rPr>
      <t>(Local Km 249+500 - 249+600)</t>
    </r>
  </si>
  <si>
    <r>
      <rPr>
        <b/>
        <sz val="10"/>
        <color theme="1"/>
        <rFont val="Arial"/>
        <family val="2"/>
      </rPr>
      <t>Ucayali</t>
    </r>
    <r>
      <rPr>
        <sz val="10"/>
        <color theme="1"/>
        <rFont val="Arial"/>
        <family val="2"/>
      </rPr>
      <t xml:space="preserve">
Padre Abad / Irazola</t>
    </r>
  </si>
  <si>
    <r>
      <rPr>
        <b/>
        <sz val="10"/>
        <color theme="1"/>
        <rFont val="Arial"/>
        <family val="2"/>
      </rPr>
      <t>Apurímac</t>
    </r>
    <r>
      <rPr>
        <sz val="10"/>
        <color theme="1"/>
        <rFont val="Arial"/>
        <family val="2"/>
      </rPr>
      <t xml:space="preserve">
Abancay / Lambrama</t>
    </r>
  </si>
  <si>
    <r>
      <rPr>
        <b/>
        <sz val="10"/>
        <color theme="1"/>
        <rFont val="Arial"/>
        <family val="2"/>
      </rPr>
      <t xml:space="preserve">Junín </t>
    </r>
    <r>
      <rPr>
        <sz val="10"/>
        <color theme="1"/>
        <rFont val="Arial"/>
        <family val="2"/>
      </rPr>
      <t xml:space="preserve">
Satipo / Mazamari</t>
    </r>
  </si>
  <si>
    <r>
      <rPr>
        <b/>
        <sz val="10"/>
        <color theme="1"/>
        <rFont val="Arial"/>
        <family val="2"/>
      </rPr>
      <t>Piura</t>
    </r>
    <r>
      <rPr>
        <sz val="10"/>
        <color theme="1"/>
        <rFont val="Arial"/>
        <family val="2"/>
      </rPr>
      <t xml:space="preserve">
Sullana / Lancones</t>
    </r>
  </si>
  <si>
    <r>
      <rPr>
        <b/>
        <sz val="10"/>
        <color theme="1"/>
        <rFont val="Arial"/>
        <family val="2"/>
      </rPr>
      <t>Piura</t>
    </r>
    <r>
      <rPr>
        <sz val="10"/>
        <color theme="1"/>
        <rFont val="Arial"/>
        <family val="2"/>
      </rPr>
      <t xml:space="preserve">
Sullana / Sullana</t>
    </r>
  </si>
  <si>
    <r>
      <rPr>
        <b/>
        <sz val="10"/>
        <color theme="1"/>
        <rFont val="Arial"/>
        <family val="2"/>
      </rPr>
      <t>Amazonas</t>
    </r>
    <r>
      <rPr>
        <sz val="10"/>
        <color theme="1"/>
        <rFont val="Arial"/>
        <family val="2"/>
      </rPr>
      <t xml:space="preserve">
Utcubamba / Jamalca</t>
    </r>
  </si>
  <si>
    <r>
      <rPr>
        <b/>
        <sz val="10"/>
        <color theme="1"/>
        <rFont val="Arial"/>
        <family val="2"/>
      </rPr>
      <t>Moquegua</t>
    </r>
    <r>
      <rPr>
        <sz val="10"/>
        <color theme="1"/>
        <rFont val="Arial"/>
        <family val="2"/>
      </rPr>
      <t xml:space="preserve">
Mariscal Nieto / Torata</t>
    </r>
  </si>
  <si>
    <r>
      <rPr>
        <b/>
        <sz val="10"/>
        <color theme="1"/>
        <rFont val="Arial"/>
        <family val="2"/>
      </rPr>
      <t>La Libertad</t>
    </r>
    <r>
      <rPr>
        <sz val="10"/>
        <color theme="1"/>
        <rFont val="Arial"/>
        <family val="2"/>
      </rPr>
      <t xml:space="preserve">
Sánchez Carrión / Marcabal</t>
    </r>
  </si>
  <si>
    <r>
      <rPr>
        <b/>
        <sz val="10"/>
        <color theme="1"/>
        <rFont val="Arial"/>
        <family val="2"/>
      </rPr>
      <t>Arequipa</t>
    </r>
    <r>
      <rPr>
        <sz val="10"/>
        <color theme="1"/>
        <rFont val="Arial"/>
        <family val="2"/>
      </rPr>
      <t xml:space="preserve">
Islay / Punto de Bombon</t>
    </r>
  </si>
  <si>
    <r>
      <rPr>
        <b/>
        <sz val="10"/>
        <color theme="1"/>
        <rFont val="Arial"/>
        <family val="2"/>
      </rPr>
      <t>Ucayali</t>
    </r>
    <r>
      <rPr>
        <sz val="10"/>
        <color theme="1"/>
        <rFont val="Arial"/>
        <family val="2"/>
      </rPr>
      <t xml:space="preserve">
Padre Abad / Padre Abad</t>
    </r>
  </si>
  <si>
    <r>
      <rPr>
        <b/>
        <sz val="10"/>
        <color theme="1"/>
        <rFont val="Arial"/>
        <family val="2"/>
      </rPr>
      <t xml:space="preserve">Piura  </t>
    </r>
    <r>
      <rPr>
        <sz val="10"/>
        <color theme="1"/>
        <rFont val="Arial"/>
        <family val="2"/>
      </rPr>
      <t xml:space="preserve">
Huancabamba / Huarmaca</t>
    </r>
  </si>
  <si>
    <r>
      <rPr>
        <b/>
        <sz val="10"/>
        <color theme="1"/>
        <rFont val="Arial"/>
        <family val="2"/>
      </rPr>
      <t xml:space="preserve">San Martín </t>
    </r>
    <r>
      <rPr>
        <sz val="10"/>
        <color theme="1"/>
        <rFont val="Arial"/>
        <family val="2"/>
      </rPr>
      <t xml:space="preserve">
Lamas / Tabalosos</t>
    </r>
  </si>
  <si>
    <r>
      <rPr>
        <b/>
        <sz val="10"/>
        <color theme="1"/>
        <rFont val="Arial"/>
        <family val="2"/>
      </rPr>
      <t>Lambayeque</t>
    </r>
    <r>
      <rPr>
        <sz val="10"/>
        <color theme="1"/>
        <rFont val="Arial"/>
        <family val="2"/>
      </rPr>
      <t xml:space="preserve">
Lambayeque / Olmos</t>
    </r>
  </si>
  <si>
    <r>
      <rPr>
        <b/>
        <sz val="10"/>
        <color theme="1"/>
        <rFont val="Arial"/>
        <family val="2"/>
      </rPr>
      <t>Amazonas</t>
    </r>
    <r>
      <rPr>
        <sz val="10"/>
        <color theme="1"/>
        <rFont val="Arial"/>
        <family val="2"/>
      </rPr>
      <t xml:space="preserve">
Bongará / Florida</t>
    </r>
  </si>
  <si>
    <r>
      <rPr>
        <b/>
        <sz val="10"/>
        <color theme="1"/>
        <rFont val="Arial"/>
        <family val="2"/>
      </rPr>
      <t>La Libertad</t>
    </r>
    <r>
      <rPr>
        <sz val="10"/>
        <color theme="1"/>
        <rFont val="Arial"/>
        <family val="2"/>
      </rPr>
      <t xml:space="preserve">
Otuzco / Otuzco</t>
    </r>
  </si>
  <si>
    <r>
      <t>Red Vial Nacional: PE-18D, 
Tramo:</t>
    </r>
    <r>
      <rPr>
        <sz val="10"/>
        <rFont val="Arial"/>
        <family val="2"/>
      </rPr>
      <t xml:space="preserve"> San Rafael - Pozuzo,
</t>
    </r>
    <r>
      <rPr>
        <b/>
        <sz val="10"/>
        <rFont val="Arial"/>
        <family val="2"/>
      </rPr>
      <t xml:space="preserve">Sector: </t>
    </r>
    <r>
      <rPr>
        <sz val="10"/>
        <rFont val="Arial"/>
        <family val="2"/>
      </rPr>
      <t>Lucmapampa Km 124+200 - Km 124+245</t>
    </r>
  </si>
  <si>
    <t>VIALES-004785</t>
  </si>
  <si>
    <t>VIALES-004786</t>
  </si>
  <si>
    <r>
      <rPr>
        <b/>
        <sz val="10"/>
        <color theme="1"/>
        <rFont val="Arial"/>
        <family val="2"/>
      </rPr>
      <t>Pasco</t>
    </r>
    <r>
      <rPr>
        <sz val="10"/>
        <color theme="1"/>
        <rFont val="Arial"/>
        <family val="2"/>
      </rPr>
      <t xml:space="preserve">
Oxapampa / Pozuzo</t>
    </r>
  </si>
  <si>
    <r>
      <rPr>
        <b/>
        <sz val="10"/>
        <color theme="1"/>
        <rFont val="Arial"/>
        <family val="2"/>
      </rPr>
      <t>La Libertad</t>
    </r>
    <r>
      <rPr>
        <sz val="10"/>
        <color theme="1"/>
        <rFont val="Arial"/>
        <family val="2"/>
      </rPr>
      <t xml:space="preserve">
Santiago de Chuco / Quiruvilca</t>
    </r>
  </si>
  <si>
    <t>VIALES-004790</t>
  </si>
  <si>
    <r>
      <t>Red Vial Nacional: PE-3N, 
Tramo:</t>
    </r>
    <r>
      <rPr>
        <sz val="10"/>
        <rFont val="Arial"/>
        <family val="2"/>
      </rPr>
      <t xml:space="preserve"> Mollepata -  Angasmarca -  Santiago de Chuco,
</t>
    </r>
    <r>
      <rPr>
        <b/>
        <sz val="10"/>
        <rFont val="Arial"/>
        <family val="2"/>
      </rPr>
      <t xml:space="preserve">Sector: </t>
    </r>
    <r>
      <rPr>
        <sz val="10"/>
        <rFont val="Arial"/>
        <family val="2"/>
      </rPr>
      <t>Los Chiclayos (Puente Los Chiclayos) Km 977+780 - Km 977+820</t>
    </r>
  </si>
  <si>
    <t>VIALES-004791</t>
  </si>
  <si>
    <r>
      <t>Red Vial Nacional: PE-18D, 
Tramo:</t>
    </r>
    <r>
      <rPr>
        <sz val="10"/>
        <rFont val="Arial"/>
        <family val="2"/>
      </rPr>
      <t xml:space="preserve"> San Rafael - Pozuzo,
</t>
    </r>
    <r>
      <rPr>
        <b/>
        <sz val="10"/>
        <rFont val="Arial"/>
        <family val="2"/>
      </rPr>
      <t xml:space="preserve">Sector: </t>
    </r>
    <r>
      <rPr>
        <sz val="10"/>
        <rFont val="Arial"/>
        <family val="2"/>
      </rPr>
      <t>Cañachacra Km 119+800 - Km 119+825</t>
    </r>
  </si>
  <si>
    <t>PE-3N</t>
  </si>
  <si>
    <t>21.10.25</t>
  </si>
  <si>
    <t>Llahuis</t>
  </si>
  <si>
    <t>Los Chiclayos</t>
  </si>
  <si>
    <t>Maquinaria de PVN
01 Cargador frontal</t>
  </si>
  <si>
    <r>
      <t xml:space="preserve">Red Vial Nacional: PE-1NL, 
Tramo: </t>
    </r>
    <r>
      <rPr>
        <sz val="10"/>
        <rFont val="Arial"/>
        <family val="2"/>
      </rPr>
      <t xml:space="preserve">Sullana - Tambogrande,
</t>
    </r>
    <r>
      <rPr>
        <b/>
        <sz val="10"/>
        <rFont val="Arial"/>
        <family val="2"/>
      </rPr>
      <t xml:space="preserve">Sector: </t>
    </r>
    <r>
      <rPr>
        <sz val="10"/>
        <rFont val="Arial"/>
        <family val="2"/>
      </rPr>
      <t>Cieneguillo Km 1040+500 - Km 1040+550</t>
    </r>
    <r>
      <rPr>
        <b/>
        <sz val="10"/>
        <rFont val="Arial"/>
        <family val="2"/>
      </rPr>
      <t xml:space="preserve"> </t>
    </r>
    <r>
      <rPr>
        <sz val="10"/>
        <rFont val="Arial"/>
        <family val="2"/>
      </rPr>
      <t>Local (Km 08+200 - Km 08+250)</t>
    </r>
  </si>
  <si>
    <r>
      <t xml:space="preserve">Red Vial Nacional: PE-1NL, 
Tramo: </t>
    </r>
    <r>
      <rPr>
        <sz val="10"/>
        <rFont val="Arial"/>
        <family val="2"/>
      </rPr>
      <t xml:space="preserve">Sullana - Tambogrande,
</t>
    </r>
    <r>
      <rPr>
        <b/>
        <sz val="10"/>
        <rFont val="Arial"/>
        <family val="2"/>
      </rPr>
      <t xml:space="preserve">Sector: </t>
    </r>
    <r>
      <rPr>
        <sz val="10"/>
        <rFont val="Arial"/>
        <family val="2"/>
      </rPr>
      <t>Cieneguillo Km 1040+600 - Km 1040+650</t>
    </r>
    <r>
      <rPr>
        <b/>
        <sz val="10"/>
        <rFont val="Arial"/>
        <family val="2"/>
      </rPr>
      <t xml:space="preserve"> </t>
    </r>
    <r>
      <rPr>
        <sz val="10"/>
        <rFont val="Arial"/>
        <family val="2"/>
      </rPr>
      <t>Local (Km 08+300 - Km 08+350)</t>
    </r>
  </si>
  <si>
    <r>
      <rPr>
        <b/>
        <sz val="10"/>
        <rFont val="Arial"/>
        <family val="2"/>
      </rPr>
      <t>PVN</t>
    </r>
    <r>
      <rPr>
        <sz val="10"/>
        <rFont val="Arial"/>
        <family val="2"/>
      </rPr>
      <t xml:space="preserve">
Administración por contrato
Jefatura zonal Arequipa
Ing. Saul Untama Campos (e) Jefe zonal
Correo: suntama@pvn.gob.pe</t>
    </r>
  </si>
  <si>
    <t>M19.03.95</t>
  </si>
  <si>
    <r>
      <rPr>
        <b/>
        <sz val="10"/>
        <color theme="1"/>
        <rFont val="Arial"/>
        <family val="2"/>
      </rPr>
      <t>Puno</t>
    </r>
    <r>
      <rPr>
        <sz val="10"/>
        <color theme="1"/>
        <rFont val="Arial"/>
        <family val="2"/>
      </rPr>
      <t xml:space="preserve">
Carabaya / Ollachea</t>
    </r>
  </si>
  <si>
    <t>Maquinaria de la Concesionaria INTERSUR</t>
  </si>
  <si>
    <r>
      <rPr>
        <b/>
        <sz val="10"/>
        <color theme="1"/>
        <rFont val="Arial"/>
        <family val="2"/>
      </rPr>
      <t xml:space="preserve">Amazonas
</t>
    </r>
    <r>
      <rPr>
        <sz val="10"/>
        <color theme="1"/>
        <rFont val="Arial"/>
        <family val="2"/>
      </rPr>
      <t>Utcubamba / Jamalca</t>
    </r>
  </si>
  <si>
    <r>
      <t>Red Vial Nacional: PE-3SF, 
Tramo:</t>
    </r>
    <r>
      <rPr>
        <sz val="10"/>
        <rFont val="Arial"/>
        <family val="2"/>
      </rPr>
      <t xml:space="preserve"> Abancay - Chuquibambilla,
</t>
    </r>
    <r>
      <rPr>
        <b/>
        <sz val="10"/>
        <rFont val="Arial"/>
        <family val="2"/>
      </rPr>
      <t xml:space="preserve">Sector: </t>
    </r>
    <r>
      <rPr>
        <sz val="10"/>
        <rFont val="Arial"/>
        <family val="2"/>
      </rPr>
      <t>Lambrama Km 38+120 - Km 38+455</t>
    </r>
  </si>
  <si>
    <t>VIALES-004837</t>
  </si>
  <si>
    <r>
      <rPr>
        <b/>
        <sz val="10"/>
        <color theme="1"/>
        <rFont val="Arial"/>
        <family val="2"/>
      </rPr>
      <t>Huánuco</t>
    </r>
    <r>
      <rPr>
        <sz val="10"/>
        <color theme="1"/>
        <rFont val="Arial"/>
        <family val="2"/>
      </rPr>
      <t xml:space="preserve">
Huánuco / Quisqui</t>
    </r>
  </si>
  <si>
    <r>
      <rPr>
        <b/>
        <sz val="10"/>
        <rFont val="Arial"/>
        <family val="2"/>
      </rPr>
      <t>Red Vial Nacional: PE-3N,</t>
    </r>
    <r>
      <rPr>
        <sz val="10"/>
        <rFont val="Arial"/>
        <family val="2"/>
      </rPr>
      <t xml:space="preserve">
</t>
    </r>
    <r>
      <rPr>
        <b/>
        <sz val="10"/>
        <rFont val="Arial"/>
        <family val="2"/>
      </rPr>
      <t xml:space="preserve">Tramo: </t>
    </r>
    <r>
      <rPr>
        <sz val="10"/>
        <rFont val="Arial"/>
        <family val="2"/>
      </rPr>
      <t xml:space="preserve">Huánuco - Punto Unión,
</t>
    </r>
    <r>
      <rPr>
        <b/>
        <sz val="10"/>
        <rFont val="Arial"/>
        <family val="2"/>
      </rPr>
      <t>Sector:</t>
    </r>
    <r>
      <rPr>
        <sz val="10"/>
        <rFont val="Arial"/>
        <family val="2"/>
      </rPr>
      <t xml:space="preserve"> Huancapallac Km 249+270 - Km 249+370</t>
    </r>
  </si>
  <si>
    <t>VIALES-004838</t>
  </si>
  <si>
    <t xml:space="preserve">Maquinaria del Contratista Conservador China Railway Bureau Group Corporation
05 Camión volquete
01 Excavadora
</t>
  </si>
  <si>
    <t xml:space="preserve">Maquinaria del Contratista Conservador China Railway Tunnel Group CO., LTD Sucursal del Perú
01 Excavadora
01 Retroexcavadora
01 Camión volquete
</t>
  </si>
  <si>
    <t>VIALES-004844</t>
  </si>
  <si>
    <r>
      <rPr>
        <b/>
        <sz val="10"/>
        <color theme="1"/>
        <rFont val="Arial"/>
        <family val="2"/>
      </rPr>
      <t>San Martín</t>
    </r>
    <r>
      <rPr>
        <sz val="10"/>
        <color theme="1"/>
        <rFont val="Arial"/>
        <family val="2"/>
      </rPr>
      <t xml:space="preserve">
San Martín / Juan Guerra</t>
    </r>
  </si>
  <si>
    <r>
      <t xml:space="preserve">Red Vial Nacional: PE-5N,
Tramo: </t>
    </r>
    <r>
      <rPr>
        <sz val="10"/>
        <rFont val="Arial"/>
        <family val="2"/>
      </rPr>
      <t xml:space="preserve">Tarapoto - Juanjui,
</t>
    </r>
    <r>
      <rPr>
        <b/>
        <sz val="10"/>
        <rFont val="Arial"/>
        <family val="2"/>
      </rPr>
      <t xml:space="preserve">Sector: </t>
    </r>
    <r>
      <rPr>
        <sz val="10"/>
        <rFont val="Arial"/>
        <family val="2"/>
      </rPr>
      <t>Puente Colombia Km 636+470 - Km 636+560</t>
    </r>
  </si>
  <si>
    <t>Colombia</t>
  </si>
  <si>
    <t>07.11.25</t>
  </si>
  <si>
    <t>VIALES-004845</t>
  </si>
  <si>
    <r>
      <rPr>
        <b/>
        <sz val="10"/>
        <color theme="1"/>
        <rFont val="Arial"/>
        <family val="2"/>
      </rPr>
      <t>Loreto</t>
    </r>
    <r>
      <rPr>
        <sz val="10"/>
        <color theme="1"/>
        <rFont val="Arial"/>
        <family val="2"/>
      </rPr>
      <t xml:space="preserve">
Maynas / Punchana</t>
    </r>
  </si>
  <si>
    <r>
      <t xml:space="preserve">Red Vial Nacional: PE-5NI,
Tramo: </t>
    </r>
    <r>
      <rPr>
        <sz val="10"/>
        <rFont val="Arial"/>
        <family val="2"/>
      </rPr>
      <t xml:space="preserve">Bellavista - Mazán,
</t>
    </r>
    <r>
      <rPr>
        <b/>
        <sz val="10"/>
        <rFont val="Arial"/>
        <family val="2"/>
      </rPr>
      <t xml:space="preserve">Sector: </t>
    </r>
    <r>
      <rPr>
        <sz val="10"/>
        <rFont val="Arial"/>
        <family val="2"/>
      </rPr>
      <t>Bellavista - Mazán Km 0+000 - Km 0+230</t>
    </r>
  </si>
  <si>
    <t>VIALES-004855</t>
  </si>
  <si>
    <r>
      <rPr>
        <b/>
        <sz val="10"/>
        <color theme="1"/>
        <rFont val="Arial"/>
        <family val="2"/>
      </rPr>
      <t>Cajamarca</t>
    </r>
    <r>
      <rPr>
        <sz val="10"/>
        <color theme="1"/>
        <rFont val="Arial"/>
        <family val="2"/>
      </rPr>
      <t xml:space="preserve">
Cutervo / Cutervo</t>
    </r>
  </si>
  <si>
    <r>
      <rPr>
        <b/>
        <sz val="10"/>
        <rFont val="Arial"/>
        <family val="2"/>
      </rPr>
      <t xml:space="preserve">Red Vial Nacional: PE-3ND, </t>
    </r>
    <r>
      <rPr>
        <sz val="10"/>
        <rFont val="Arial"/>
        <family val="2"/>
      </rPr>
      <t xml:space="preserve">
</t>
    </r>
    <r>
      <rPr>
        <b/>
        <sz val="10"/>
        <rFont val="Arial"/>
        <family val="2"/>
      </rPr>
      <t xml:space="preserve">Tramo: </t>
    </r>
    <r>
      <rPr>
        <sz val="10"/>
        <rFont val="Arial"/>
        <family val="2"/>
      </rPr>
      <t>Cutervo - Sócota</t>
    </r>
    <r>
      <rPr>
        <sz val="10"/>
        <color theme="1"/>
        <rFont val="Arial"/>
        <family val="2"/>
      </rPr>
      <t>,</t>
    </r>
    <r>
      <rPr>
        <sz val="10"/>
        <rFont val="Arial"/>
        <family val="2"/>
      </rPr>
      <t xml:space="preserve">
</t>
    </r>
    <r>
      <rPr>
        <b/>
        <sz val="10"/>
        <rFont val="Arial"/>
        <family val="2"/>
      </rPr>
      <t>Sector</t>
    </r>
    <r>
      <rPr>
        <sz val="10"/>
        <rFont val="Arial"/>
        <family val="2"/>
      </rPr>
      <t>: Cutervo - Sócota Km 0+000 - Km 24+141</t>
    </r>
  </si>
  <si>
    <t>Maquinaria del Contratista Conservador 
01 Motoniveladora
03 Camión volquete
01 Retroexcavadora</t>
  </si>
  <si>
    <t>Nanay</t>
  </si>
  <si>
    <t>PE-5NI</t>
  </si>
  <si>
    <r>
      <rPr>
        <b/>
        <sz val="10"/>
        <rFont val="Arial"/>
        <family val="2"/>
      </rPr>
      <t>PVN</t>
    </r>
    <r>
      <rPr>
        <sz val="10"/>
        <rFont val="Arial"/>
        <family val="2"/>
      </rPr>
      <t xml:space="preserve">
Administración directa
Jefatura zonal Lima
Ing. Hubert Alejandro Valdivia Oroya - Jefe zonal
Correo: hvaldivia@pvn.gob.pe</t>
    </r>
  </si>
  <si>
    <r>
      <rPr>
        <b/>
        <sz val="10"/>
        <rFont val="Arial"/>
        <family val="2"/>
      </rPr>
      <t xml:space="preserve">PVN
</t>
    </r>
    <r>
      <rPr>
        <sz val="10"/>
        <rFont val="Arial"/>
        <family val="2"/>
      </rPr>
      <t>Administración directa
Jefatura zonal Junín - Pasco 
Ing. Ronald Blanco Gonzales - Jefe zonal Correo:rblanco@pvn.gob.pe</t>
    </r>
  </si>
  <si>
    <r>
      <rPr>
        <b/>
        <sz val="10"/>
        <rFont val="Arial"/>
        <family val="2"/>
      </rPr>
      <t>PVN</t>
    </r>
    <r>
      <rPr>
        <sz val="10"/>
        <rFont val="Arial"/>
        <family val="2"/>
      </rPr>
      <t xml:space="preserve">
Administración por contrato
Jefatura zonal Puno
Ing. Edgar Mamani Zapana - Jefe zonal
Correo: emamani@pvn.gob.pe</t>
    </r>
  </si>
  <si>
    <t>VIALES-004936</t>
  </si>
  <si>
    <r>
      <rPr>
        <b/>
        <sz val="10"/>
        <color theme="1"/>
        <rFont val="Arial"/>
        <family val="2"/>
      </rPr>
      <t>Piura</t>
    </r>
    <r>
      <rPr>
        <sz val="10"/>
        <color theme="1"/>
        <rFont val="Arial"/>
        <family val="2"/>
      </rPr>
      <t xml:space="preserve">
Talara / Pariñas</t>
    </r>
  </si>
  <si>
    <t>Débora</t>
  </si>
  <si>
    <t>24.11.25</t>
  </si>
  <si>
    <r>
      <rPr>
        <b/>
        <sz val="10"/>
        <rFont val="Arial"/>
        <family val="2"/>
      </rPr>
      <t xml:space="preserve">Red Vial Nacional: PE-1N (Panamericana Norte), </t>
    </r>
    <r>
      <rPr>
        <sz val="10"/>
        <rFont val="Arial"/>
        <family val="2"/>
      </rPr>
      <t xml:space="preserve">
</t>
    </r>
    <r>
      <rPr>
        <b/>
        <sz val="10"/>
        <rFont val="Arial"/>
        <family val="2"/>
      </rPr>
      <t>Tramo:</t>
    </r>
    <r>
      <rPr>
        <sz val="10"/>
        <rFont val="Arial"/>
        <family val="2"/>
      </rPr>
      <t xml:space="preserve"> Sullana - Máncora,
</t>
    </r>
    <r>
      <rPr>
        <b/>
        <sz val="10"/>
        <rFont val="Arial"/>
        <family val="2"/>
      </rPr>
      <t>Sector</t>
    </r>
    <r>
      <rPr>
        <sz val="10"/>
        <rFont val="Arial"/>
        <family val="2"/>
      </rPr>
      <t>: Puente Débora Km 1097+064 - Km 1097+214</t>
    </r>
  </si>
  <si>
    <r>
      <rPr>
        <b/>
        <sz val="10"/>
        <rFont val="Arial"/>
        <family val="2"/>
      </rPr>
      <t>PVN</t>
    </r>
    <r>
      <rPr>
        <sz val="10"/>
        <rFont val="Arial"/>
        <family val="2"/>
      </rPr>
      <t xml:space="preserve">
Administración por contrato
Jefatura zonal Lambayeque
Ing. Oscar Maza Espinoza - Jefe zonal
Correo:omaza@pvn.gob.pe</t>
    </r>
  </si>
  <si>
    <r>
      <rPr>
        <b/>
        <sz val="10"/>
        <rFont val="Arial"/>
        <family val="2"/>
      </rPr>
      <t>PVN</t>
    </r>
    <r>
      <rPr>
        <sz val="10"/>
        <rFont val="Arial"/>
        <family val="2"/>
      </rPr>
      <t xml:space="preserve">
Administración directa
Jefatura zonal Amazonas
Ing. Gary Wilfredo Racho Fonseca  - Jefe zonal
Correo: gracho@pvn.gob.pe</t>
    </r>
  </si>
  <si>
    <r>
      <rPr>
        <b/>
        <sz val="10"/>
        <color theme="1"/>
        <rFont val="Arial"/>
        <family val="2"/>
      </rPr>
      <t>Piura</t>
    </r>
    <r>
      <rPr>
        <sz val="10"/>
        <color theme="1"/>
        <rFont val="Arial"/>
        <family val="2"/>
      </rPr>
      <t xml:space="preserve">
Sullana / Marcavelica</t>
    </r>
  </si>
  <si>
    <r>
      <t xml:space="preserve">Red Vial Nacional: PE-1NN, 
Tramo: </t>
    </r>
    <r>
      <rPr>
        <sz val="10"/>
        <rFont val="Arial"/>
        <family val="2"/>
      </rPr>
      <t xml:space="preserve">Sullana - El Alamor,
</t>
    </r>
    <r>
      <rPr>
        <b/>
        <sz val="10"/>
        <rFont val="Arial"/>
        <family val="2"/>
      </rPr>
      <t xml:space="preserve">Sector: </t>
    </r>
    <r>
      <rPr>
        <sz val="10"/>
        <rFont val="Arial"/>
        <family val="2"/>
      </rPr>
      <t>Marcavelica Km 1+000 - Km 3+000</t>
    </r>
  </si>
  <si>
    <t>VIALES-005001</t>
  </si>
  <si>
    <t>VIALES-005007</t>
  </si>
  <si>
    <r>
      <rPr>
        <b/>
        <sz val="10"/>
        <color theme="1"/>
        <rFont val="Arial"/>
        <family val="2"/>
      </rPr>
      <t>Puno</t>
    </r>
    <r>
      <rPr>
        <sz val="10"/>
        <color theme="1"/>
        <rFont val="Arial"/>
        <family val="2"/>
      </rPr>
      <t xml:space="preserve">
Melgar / Umachiri</t>
    </r>
  </si>
  <si>
    <r>
      <t>Red Vial Nacional: PE-3SG, 
Tramo:</t>
    </r>
    <r>
      <rPr>
        <sz val="10"/>
        <rFont val="Arial"/>
        <family val="2"/>
      </rPr>
      <t xml:space="preserve"> Tramo IX,
</t>
    </r>
    <r>
      <rPr>
        <b/>
        <sz val="10"/>
        <rFont val="Arial"/>
        <family val="2"/>
      </rPr>
      <t xml:space="preserve">Sector: </t>
    </r>
    <r>
      <rPr>
        <sz val="10"/>
        <rFont val="Arial"/>
        <family val="2"/>
      </rPr>
      <t>Umachiri Km 340+200 - Km 340+230</t>
    </r>
  </si>
  <si>
    <t>PE-3SG</t>
  </si>
  <si>
    <t>Tucusita</t>
  </si>
  <si>
    <r>
      <rPr>
        <b/>
        <sz val="10"/>
        <color theme="1"/>
        <rFont val="Arial"/>
        <family val="2"/>
      </rPr>
      <t xml:space="preserve">Pasco
</t>
    </r>
    <r>
      <rPr>
        <sz val="10"/>
        <color theme="1"/>
        <rFont val="Arial"/>
        <family val="2"/>
      </rPr>
      <t>Oxapampa / Villa Rica</t>
    </r>
  </si>
  <si>
    <r>
      <rPr>
        <b/>
        <sz val="10"/>
        <color theme="1"/>
        <rFont val="Arial"/>
        <family val="2"/>
      </rPr>
      <t xml:space="preserve">Junín </t>
    </r>
    <r>
      <rPr>
        <sz val="10"/>
        <color theme="1"/>
        <rFont val="Arial"/>
        <family val="2"/>
      </rPr>
      <t xml:space="preserve">
Chanchamayo / Pichanaqui</t>
    </r>
  </si>
  <si>
    <r>
      <t xml:space="preserve">Red Vial Nacional: PE-5S, 
Tramo: </t>
    </r>
    <r>
      <rPr>
        <sz val="10"/>
        <rFont val="Arial"/>
        <family val="2"/>
      </rPr>
      <t xml:space="preserve">Puente Raither - Satipo,
</t>
    </r>
    <r>
      <rPr>
        <b/>
        <sz val="10"/>
        <rFont val="Arial"/>
        <family val="2"/>
      </rPr>
      <t xml:space="preserve">Sector: </t>
    </r>
    <r>
      <rPr>
        <sz val="10"/>
        <rFont val="Arial"/>
        <family val="2"/>
      </rPr>
      <t>Bajo Kimiriki Km 76+350 - Km 76+370</t>
    </r>
  </si>
  <si>
    <t>VIALES-005017</t>
  </si>
  <si>
    <t>Maquinaria de PVN
01 Retroexcavadora
01 Camión volquete</t>
  </si>
  <si>
    <t>Maquinaria del Contratista Conservador Consorcio China Railway
01 Excavadora</t>
  </si>
  <si>
    <t>VIALES-005020</t>
  </si>
  <si>
    <r>
      <rPr>
        <b/>
        <sz val="10"/>
        <color theme="1"/>
        <rFont val="Arial"/>
        <family val="2"/>
      </rPr>
      <t>Huánuco</t>
    </r>
    <r>
      <rPr>
        <sz val="10"/>
        <color theme="1"/>
        <rFont val="Arial"/>
        <family val="2"/>
      </rPr>
      <t xml:space="preserve">
Huamalies / Llata</t>
    </r>
  </si>
  <si>
    <r>
      <rPr>
        <b/>
        <sz val="10"/>
        <rFont val="Arial"/>
        <family val="2"/>
      </rPr>
      <t>Red Vial Nacional: PE-3NH,</t>
    </r>
    <r>
      <rPr>
        <sz val="10"/>
        <rFont val="Arial"/>
        <family val="2"/>
      </rPr>
      <t xml:space="preserve">
</t>
    </r>
    <r>
      <rPr>
        <b/>
        <sz val="10"/>
        <rFont val="Arial"/>
        <family val="2"/>
      </rPr>
      <t xml:space="preserve">Tramo: </t>
    </r>
    <r>
      <rPr>
        <sz val="10"/>
        <rFont val="Arial"/>
        <family val="2"/>
      </rPr>
      <t xml:space="preserve">Tingo Chico - Llata - Antamina,
</t>
    </r>
    <r>
      <rPr>
        <b/>
        <sz val="10"/>
        <rFont val="Arial"/>
        <family val="2"/>
      </rPr>
      <t>Sector:</t>
    </r>
    <r>
      <rPr>
        <sz val="10"/>
        <rFont val="Arial"/>
        <family val="2"/>
      </rPr>
      <t xml:space="preserve"> Cashcapampa Km 40+736 - Km 40+751</t>
    </r>
  </si>
  <si>
    <t>VIALES-005021</t>
  </si>
  <si>
    <t>VIALES-005022</t>
  </si>
  <si>
    <t>VIALES-005023</t>
  </si>
  <si>
    <r>
      <rPr>
        <b/>
        <sz val="10"/>
        <rFont val="Arial"/>
        <family val="2"/>
      </rPr>
      <t>Red Vial Nacional: PE-3NH,</t>
    </r>
    <r>
      <rPr>
        <sz val="10"/>
        <rFont val="Arial"/>
        <family val="2"/>
      </rPr>
      <t xml:space="preserve">
</t>
    </r>
    <r>
      <rPr>
        <b/>
        <sz val="10"/>
        <rFont val="Arial"/>
        <family val="2"/>
      </rPr>
      <t xml:space="preserve">Tramo: </t>
    </r>
    <r>
      <rPr>
        <sz val="10"/>
        <rFont val="Arial"/>
        <family val="2"/>
      </rPr>
      <t xml:space="preserve">Llata - Antamina,
</t>
    </r>
    <r>
      <rPr>
        <b/>
        <sz val="10"/>
        <rFont val="Arial"/>
        <family val="2"/>
      </rPr>
      <t>Sector:</t>
    </r>
    <r>
      <rPr>
        <sz val="10"/>
        <rFont val="Arial"/>
        <family val="2"/>
      </rPr>
      <t xml:space="preserve"> Cashcapampa Km 43+100 - Km 43+115</t>
    </r>
  </si>
  <si>
    <t xml:space="preserve">Huánuco </t>
  </si>
  <si>
    <t>PE-3NH</t>
  </si>
  <si>
    <r>
      <rPr>
        <b/>
        <sz val="10"/>
        <rFont val="Arial"/>
        <family val="2"/>
      </rPr>
      <t xml:space="preserve">PVN
</t>
    </r>
    <r>
      <rPr>
        <sz val="10"/>
        <rFont val="Arial"/>
        <family val="2"/>
      </rPr>
      <t>Administración por contrato
Jefatura zonal Junín - Pasco 
Ing. Ronald Blanco Gonzales - Jefe zonal Correo:rblanco@pvn.gob.pe</t>
    </r>
  </si>
  <si>
    <r>
      <rPr>
        <b/>
        <sz val="10"/>
        <color theme="1"/>
        <rFont val="Arial"/>
        <family val="2"/>
      </rPr>
      <t>Huánuco</t>
    </r>
    <r>
      <rPr>
        <sz val="10"/>
        <color theme="1"/>
        <rFont val="Arial"/>
        <family val="2"/>
      </rPr>
      <t xml:space="preserve">
Huamalies / Puños</t>
    </r>
  </si>
  <si>
    <r>
      <rPr>
        <b/>
        <sz val="10"/>
        <color theme="1"/>
        <rFont val="Arial"/>
        <family val="2"/>
      </rPr>
      <t xml:space="preserve">Huánuco
</t>
    </r>
    <r>
      <rPr>
        <sz val="10"/>
        <color theme="1"/>
        <rFont val="Arial"/>
        <family val="2"/>
      </rPr>
      <t>Huamalies / Llata</t>
    </r>
  </si>
  <si>
    <r>
      <t xml:space="preserve">Red Vial Nacional: PE-3NH,
Tramo: </t>
    </r>
    <r>
      <rPr>
        <sz val="10"/>
        <rFont val="Arial"/>
        <family val="2"/>
      </rPr>
      <t xml:space="preserve">Llata - Antamina,
</t>
    </r>
    <r>
      <rPr>
        <b/>
        <sz val="10"/>
        <rFont val="Arial"/>
        <family val="2"/>
      </rPr>
      <t xml:space="preserve">Sector: </t>
    </r>
    <r>
      <rPr>
        <sz val="10"/>
        <rFont val="Arial"/>
        <family val="2"/>
      </rPr>
      <t>Ashcay Km 35+617 - Km 35+632</t>
    </r>
  </si>
  <si>
    <t>VIALES-005031</t>
  </si>
  <si>
    <t>13.12.25</t>
  </si>
  <si>
    <t>VIALES-005053</t>
  </si>
  <si>
    <r>
      <rPr>
        <b/>
        <sz val="10"/>
        <color theme="1"/>
        <rFont val="Arial"/>
        <family val="2"/>
      </rPr>
      <t>Piura</t>
    </r>
    <r>
      <rPr>
        <sz val="10"/>
        <color theme="1"/>
        <rFont val="Arial"/>
        <family val="2"/>
      </rPr>
      <t xml:space="preserve">
Sullana / Ignacio Escudero</t>
    </r>
  </si>
  <si>
    <r>
      <t>Red Vial Nacional: PE-1N (Panamericana Norte), 
Tramo:</t>
    </r>
    <r>
      <rPr>
        <sz val="10"/>
        <rFont val="Arial"/>
        <family val="2"/>
      </rPr>
      <t xml:space="preserve"> Sullana - Máncora,
</t>
    </r>
    <r>
      <rPr>
        <b/>
        <sz val="10"/>
        <rFont val="Arial"/>
        <family val="2"/>
      </rPr>
      <t>Sector:</t>
    </r>
    <r>
      <rPr>
        <sz val="10"/>
        <rFont val="Arial"/>
        <family val="2"/>
      </rPr>
      <t xml:space="preserve"> Caña Brava Km 1061+544 - Km 1062+244</t>
    </r>
  </si>
  <si>
    <t>05.12.25</t>
  </si>
  <si>
    <t>VIALES-005074</t>
  </si>
  <si>
    <r>
      <t xml:space="preserve">Junín
</t>
    </r>
    <r>
      <rPr>
        <sz val="10"/>
        <color theme="1"/>
        <rFont val="Arial"/>
        <family val="2"/>
      </rPr>
      <t>Satipo / Pangoa</t>
    </r>
  </si>
  <si>
    <r>
      <t xml:space="preserve">Red Vial Nacional: PE-28H, 
Tramo: </t>
    </r>
    <r>
      <rPr>
        <sz val="10"/>
        <rFont val="Arial"/>
        <family val="2"/>
      </rPr>
      <t xml:space="preserve">Tzomaveni - Alto Anapati,
</t>
    </r>
    <r>
      <rPr>
        <b/>
        <sz val="10"/>
        <rFont val="Arial"/>
        <family val="2"/>
      </rPr>
      <t xml:space="preserve">Sector: </t>
    </r>
    <r>
      <rPr>
        <sz val="10"/>
        <rFont val="Arial"/>
        <family val="2"/>
      </rPr>
      <t>Alto Tincaveni - Mangal Km 143+000 - Km 153+000</t>
    </r>
  </si>
  <si>
    <t>Maquinaria del Contratista Conservador MOTA-ENGIL PERÚ SA</t>
  </si>
  <si>
    <t>Maquinaria de PVN
01 Cargador frontal
01 Camión volquete</t>
  </si>
  <si>
    <r>
      <rPr>
        <b/>
        <sz val="10"/>
        <rFont val="Arial"/>
        <family val="2"/>
      </rPr>
      <t>Red Vial Nacional: PE-3NH,</t>
    </r>
    <r>
      <rPr>
        <sz val="10"/>
        <rFont val="Arial"/>
        <family val="2"/>
      </rPr>
      <t xml:space="preserve">
</t>
    </r>
    <r>
      <rPr>
        <b/>
        <sz val="10"/>
        <rFont val="Arial"/>
        <family val="2"/>
      </rPr>
      <t xml:space="preserve">Tramo: </t>
    </r>
    <r>
      <rPr>
        <sz val="10"/>
        <rFont val="Arial"/>
        <family val="2"/>
      </rPr>
      <t xml:space="preserve">Llata - Antamina,
</t>
    </r>
    <r>
      <rPr>
        <b/>
        <sz val="10"/>
        <rFont val="Arial"/>
        <family val="2"/>
      </rPr>
      <t>Sector:</t>
    </r>
    <r>
      <rPr>
        <sz val="10"/>
        <rFont val="Arial"/>
        <family val="2"/>
      </rPr>
      <t xml:space="preserve"> Ashcay Km 35+817 - Km 35+832</t>
    </r>
  </si>
  <si>
    <r>
      <rPr>
        <b/>
        <sz val="10"/>
        <rFont val="Arial"/>
        <family val="2"/>
      </rPr>
      <t>Red Vial Nacional: PE-3NH,</t>
    </r>
    <r>
      <rPr>
        <sz val="10"/>
        <rFont val="Arial"/>
        <family val="2"/>
      </rPr>
      <t xml:space="preserve">
</t>
    </r>
    <r>
      <rPr>
        <b/>
        <sz val="10"/>
        <rFont val="Arial"/>
        <family val="2"/>
      </rPr>
      <t xml:space="preserve">Tramo: </t>
    </r>
    <r>
      <rPr>
        <sz val="10"/>
        <rFont val="Arial"/>
        <family val="2"/>
      </rPr>
      <t xml:space="preserve">Llata - Antamina,
</t>
    </r>
    <r>
      <rPr>
        <b/>
        <sz val="10"/>
        <rFont val="Arial"/>
        <family val="2"/>
      </rPr>
      <t>Sector:</t>
    </r>
    <r>
      <rPr>
        <sz val="10"/>
        <rFont val="Arial"/>
        <family val="2"/>
      </rPr>
      <t xml:space="preserve"> Ashcay Km 36+111 - Km 36+126</t>
    </r>
  </si>
  <si>
    <t>Ashcay Km 35+617 - Km 35+632</t>
  </si>
  <si>
    <t>Cashcapampa Km 43+100 - Km 43+115</t>
  </si>
  <si>
    <t>Cashcapampa Km 40+736 - Km 40+751</t>
  </si>
  <si>
    <t>Ashcay Km 36+111 - Km 36+126</t>
  </si>
  <si>
    <t>Ashcay Km 35+817 - Km 35+832</t>
  </si>
  <si>
    <r>
      <rPr>
        <b/>
        <sz val="10"/>
        <color theme="1"/>
        <rFont val="Arial"/>
        <family val="2"/>
      </rPr>
      <t xml:space="preserve">Junín </t>
    </r>
    <r>
      <rPr>
        <sz val="10"/>
        <color theme="1"/>
        <rFont val="Arial"/>
        <family val="2"/>
      </rPr>
      <t xml:space="preserve">
Concepción / Santa Rosa de Ocopa</t>
    </r>
  </si>
  <si>
    <t>Maquinaria de PVN
01 Motoniveladora
01 Rodillo liso
01 Camión volquete</t>
  </si>
  <si>
    <t>VIALES-005091</t>
  </si>
  <si>
    <r>
      <rPr>
        <b/>
        <sz val="10"/>
        <color theme="1"/>
        <rFont val="Arial"/>
        <family val="2"/>
      </rPr>
      <t xml:space="preserve">Huánuco
</t>
    </r>
    <r>
      <rPr>
        <sz val="10"/>
        <color theme="1"/>
        <rFont val="Arial"/>
        <family val="2"/>
      </rPr>
      <t>Leoncio Prado / Rupa - Rupa</t>
    </r>
  </si>
  <si>
    <t>VIALES-005093</t>
  </si>
  <si>
    <r>
      <t xml:space="preserve">Red Vial Nacional: PE-14A,
Tramo: </t>
    </r>
    <r>
      <rPr>
        <sz val="10"/>
        <rFont val="Arial"/>
        <family val="2"/>
      </rPr>
      <t xml:space="preserve">Monzón - Emp. PE-18A (Tingo María),
</t>
    </r>
    <r>
      <rPr>
        <b/>
        <sz val="10"/>
        <rFont val="Arial"/>
        <family val="2"/>
      </rPr>
      <t xml:space="preserve">Sector: </t>
    </r>
    <r>
      <rPr>
        <sz val="10"/>
        <rFont val="Arial"/>
        <family val="2"/>
      </rPr>
      <t>Puente Corpac Km 426+800 - Km 426+900</t>
    </r>
  </si>
  <si>
    <t>Puente Corpac</t>
  </si>
  <si>
    <t>PE-14A</t>
  </si>
  <si>
    <t>31.12.25</t>
  </si>
  <si>
    <r>
      <t xml:space="preserve">Red Vial Nacional: PE-24A, 
Tramo: </t>
    </r>
    <r>
      <rPr>
        <sz val="10"/>
        <rFont val="Arial"/>
        <family val="2"/>
      </rPr>
      <t xml:space="preserve">Concepción - Comas,
</t>
    </r>
    <r>
      <rPr>
        <b/>
        <sz val="10"/>
        <rFont val="Arial"/>
        <family val="2"/>
      </rPr>
      <t xml:space="preserve">Sector: </t>
    </r>
    <r>
      <rPr>
        <sz val="10"/>
        <rFont val="Arial"/>
        <family val="2"/>
      </rPr>
      <t>Concepción</t>
    </r>
    <r>
      <rPr>
        <b/>
        <sz val="10"/>
        <rFont val="Arial"/>
        <family val="2"/>
      </rPr>
      <t xml:space="preserve"> </t>
    </r>
    <r>
      <rPr>
        <sz val="10"/>
        <rFont val="Arial"/>
        <family val="2"/>
      </rPr>
      <t>-</t>
    </r>
    <r>
      <rPr>
        <b/>
        <sz val="10"/>
        <rFont val="Arial"/>
        <family val="2"/>
      </rPr>
      <t xml:space="preserve"> </t>
    </r>
    <r>
      <rPr>
        <sz val="10"/>
        <rFont val="Arial"/>
        <family val="2"/>
      </rPr>
      <t>Santa Rosa de Ocopa Km 0+000 - Km 7+000</t>
    </r>
  </si>
  <si>
    <t>Maquinaria del Contratista Conservador Consorcio Vial Sondor Vado Grande
01 Retroexcavadora
01 Camión volquete</t>
  </si>
  <si>
    <r>
      <t>Red Vial Nacional: PE-3N, 
Tramo:</t>
    </r>
    <r>
      <rPr>
        <sz val="10"/>
        <rFont val="Arial"/>
        <family val="2"/>
      </rPr>
      <t xml:space="preserve"> Mollepata - Angasmarca - Santiago de Chuco,
</t>
    </r>
    <r>
      <rPr>
        <b/>
        <sz val="10"/>
        <rFont val="Arial"/>
        <family val="2"/>
      </rPr>
      <t xml:space="preserve">Sector: </t>
    </r>
    <r>
      <rPr>
        <sz val="10"/>
        <rFont val="Arial"/>
        <family val="2"/>
      </rPr>
      <t>Llahuis (Puente Llahuis) Km 986+180 - Km 986+220</t>
    </r>
  </si>
  <si>
    <r>
      <t xml:space="preserve">Red Vial Nacional: PE-36A (Corredor Víal Interoceánico Sur),
Tramo: </t>
    </r>
    <r>
      <rPr>
        <sz val="10"/>
        <rFont val="Arial"/>
        <family val="2"/>
      </rPr>
      <t>Torata - Humajalso,</t>
    </r>
    <r>
      <rPr>
        <b/>
        <sz val="10"/>
        <rFont val="Arial"/>
        <family val="2"/>
      </rPr>
      <t xml:space="preserve">
Sector:</t>
    </r>
    <r>
      <rPr>
        <sz val="10"/>
        <rFont val="Arial"/>
        <family val="2"/>
      </rPr>
      <t xml:space="preserve"> Km</t>
    </r>
    <r>
      <rPr>
        <b/>
        <sz val="10"/>
        <rFont val="Arial"/>
        <family val="2"/>
      </rPr>
      <t xml:space="preserve"> </t>
    </r>
    <r>
      <rPr>
        <sz val="10"/>
        <rFont val="Arial"/>
        <family val="2"/>
      </rPr>
      <t>36+247 - Km 36+310</t>
    </r>
  </si>
  <si>
    <r>
      <rPr>
        <b/>
        <sz val="10"/>
        <color theme="1"/>
        <rFont val="Arial"/>
        <family val="2"/>
      </rPr>
      <t>Cusco</t>
    </r>
    <r>
      <rPr>
        <sz val="10"/>
        <color theme="1"/>
        <rFont val="Arial"/>
        <family val="2"/>
      </rPr>
      <t xml:space="preserve">
La Convención / Echarate</t>
    </r>
  </si>
  <si>
    <r>
      <rPr>
        <b/>
        <sz val="10"/>
        <rFont val="Arial"/>
        <family val="2"/>
      </rPr>
      <t xml:space="preserve">PVN
</t>
    </r>
    <r>
      <rPr>
        <sz val="10"/>
        <rFont val="Arial"/>
        <family val="2"/>
      </rPr>
      <t>Administración directa 
Jefatura zonal Junín - Pasco 
Ing. Ronald Blanco Gonzales - Jefe zonal Correo:rblanco@pvn.gob.pe</t>
    </r>
  </si>
  <si>
    <r>
      <t>Red Vial Nacional: PE-34B (Corredor Víal Interoceánico Sur),
Tramo:</t>
    </r>
    <r>
      <rPr>
        <sz val="10"/>
        <rFont val="Arial"/>
        <family val="2"/>
      </rPr>
      <t xml:space="preserve"> Azángaro - Pte. Inambari, </t>
    </r>
    <r>
      <rPr>
        <b/>
        <sz val="10"/>
        <rFont val="Arial"/>
        <family val="2"/>
      </rPr>
      <t xml:space="preserve">
Sector: </t>
    </r>
    <r>
      <rPr>
        <sz val="10"/>
        <rFont val="Arial"/>
        <family val="2"/>
      </rPr>
      <t>Km 232+300 - Km 232+360</t>
    </r>
  </si>
  <si>
    <r>
      <rPr>
        <b/>
        <sz val="10"/>
        <rFont val="Arial"/>
        <family val="2"/>
      </rPr>
      <t>PVN</t>
    </r>
    <r>
      <rPr>
        <sz val="10"/>
        <rFont val="Arial"/>
        <family val="2"/>
      </rPr>
      <t xml:space="preserve">
Administración por contrato
Jefatura zonal Piura - Tumbes
Ing. Franco Felipe Castillo Querebalú - Jefe zonal
Correo: fcastillo@pvn.gob.pe</t>
    </r>
  </si>
  <si>
    <r>
      <rPr>
        <b/>
        <sz val="10"/>
        <rFont val="Arial"/>
        <family val="2"/>
      </rPr>
      <t>PVN</t>
    </r>
    <r>
      <rPr>
        <sz val="10"/>
        <rFont val="Arial"/>
        <family val="2"/>
      </rPr>
      <t xml:space="preserve">
Administración directa
Jefatura zonal Piura - Tumbes
Ing. Franco Felipe Castillo Querebalú - Jefe zonal
Correo: fcastillo@pvn.gob.pe</t>
    </r>
  </si>
  <si>
    <r>
      <rPr>
        <b/>
        <sz val="10"/>
        <rFont val="Arial"/>
        <family val="2"/>
      </rPr>
      <t>PVN</t>
    </r>
    <r>
      <rPr>
        <sz val="10"/>
        <rFont val="Arial"/>
        <family val="2"/>
      </rPr>
      <t xml:space="preserve">
Administración directa
Jefatura zonal San Martin - Loreto
Ing. Blanca Marleni Díaz García - Jefe zonal
Correo: bdiaz@pvn.gob.pe</t>
    </r>
  </si>
  <si>
    <r>
      <rPr>
        <b/>
        <sz val="10"/>
        <rFont val="Arial"/>
        <family val="2"/>
      </rPr>
      <t>PVN</t>
    </r>
    <r>
      <rPr>
        <sz val="10"/>
        <rFont val="Arial"/>
        <family val="2"/>
      </rPr>
      <t xml:space="preserve">
Administración por contrato
Jefatura zonal Huánuco (e)
Ing. Carlos David Dávila Rivadeneyra - Jefe zonal
Correo: cdávila@pvn.gob.pe</t>
    </r>
  </si>
  <si>
    <r>
      <rPr>
        <b/>
        <sz val="10"/>
        <rFont val="Arial"/>
        <family val="2"/>
      </rPr>
      <t>PVN</t>
    </r>
    <r>
      <rPr>
        <sz val="10"/>
        <rFont val="Arial"/>
        <family val="2"/>
      </rPr>
      <t xml:space="preserve">
Administración directa
Jefatura zonal Huánuco (e)
Ing. Carlos David Dávila Rivadeneyra - Jefe zonal
Correo: cdávila@pvn.gob.pe</t>
    </r>
  </si>
  <si>
    <r>
      <rPr>
        <b/>
        <sz val="10"/>
        <rFont val="Arial"/>
        <family val="2"/>
      </rPr>
      <t xml:space="preserve">PVN
</t>
    </r>
    <r>
      <rPr>
        <sz val="10"/>
        <rFont val="Arial"/>
        <family val="2"/>
      </rPr>
      <t>Administración directa
Jefatura zonal Huánuco (e)
Ing. Carlos David Dávila Rivadeneyra - Jefe zonal
Correo: cdávila@pvn.gob.pe</t>
    </r>
  </si>
  <si>
    <t>SERVICIO INTERRUMPIDO</t>
  </si>
  <si>
    <r>
      <rPr>
        <b/>
        <sz val="10"/>
        <rFont val="Arial"/>
        <family val="2"/>
      </rPr>
      <t>PVN</t>
    </r>
    <r>
      <rPr>
        <sz val="10"/>
        <rFont val="Arial"/>
        <family val="2"/>
      </rPr>
      <t xml:space="preserve">
Administración por contrato
Jefatura zonal VRAEM
Ing. Jorge Quispe Meneses - Jefe zonal
Correo: jquispe@pvn.gob.pe</t>
    </r>
  </si>
  <si>
    <t>Maquinaria PVN</t>
  </si>
  <si>
    <t>VIALES-005148</t>
  </si>
  <si>
    <r>
      <t xml:space="preserve">Red Vial Nacional: PE-3N,
Tramo: </t>
    </r>
    <r>
      <rPr>
        <sz val="10"/>
        <rFont val="Arial"/>
        <family val="2"/>
      </rPr>
      <t xml:space="preserve">Puente Huarochirí - Chuquicara,
</t>
    </r>
    <r>
      <rPr>
        <b/>
        <sz val="10"/>
        <rFont val="Arial"/>
        <family val="2"/>
      </rPr>
      <t xml:space="preserve">Sector: </t>
    </r>
    <r>
      <rPr>
        <sz val="10"/>
        <rFont val="Arial"/>
        <family val="2"/>
      </rPr>
      <t>Taquipon Km 735+520 - Km 735+540</t>
    </r>
  </si>
  <si>
    <r>
      <rPr>
        <b/>
        <sz val="10"/>
        <color theme="1"/>
        <rFont val="Arial"/>
        <family val="2"/>
      </rPr>
      <t xml:space="preserve">Áncash
</t>
    </r>
    <r>
      <rPr>
        <sz val="10"/>
        <color theme="1"/>
        <rFont val="Arial"/>
        <family val="2"/>
      </rPr>
      <t>Santa / Macate</t>
    </r>
  </si>
  <si>
    <t>TRÁNSITO INTERRUMPIDO</t>
  </si>
  <si>
    <r>
      <t xml:space="preserve">Red Vial Nacional: PE-5NA,
Tramo: </t>
    </r>
    <r>
      <rPr>
        <sz val="10"/>
        <rFont val="Arial"/>
        <family val="2"/>
      </rPr>
      <t xml:space="preserve">Huancabamba - Pozuzo,
</t>
    </r>
    <r>
      <rPr>
        <b/>
        <sz val="10"/>
        <rFont val="Arial"/>
        <family val="2"/>
      </rPr>
      <t xml:space="preserve">Sector: </t>
    </r>
    <r>
      <rPr>
        <sz val="10"/>
        <rFont val="Arial"/>
        <family val="2"/>
      </rPr>
      <t>San Pedro Km 85+880 - Km 86+080</t>
    </r>
  </si>
  <si>
    <t>VIALES-005153</t>
  </si>
  <si>
    <r>
      <rPr>
        <b/>
        <sz val="10"/>
        <color theme="1"/>
        <rFont val="Arial"/>
        <family val="2"/>
      </rPr>
      <t xml:space="preserve">Pasco
</t>
    </r>
    <r>
      <rPr>
        <sz val="10"/>
        <color theme="1"/>
        <rFont val="Arial"/>
        <family val="2"/>
      </rPr>
      <t>Oxapampa / Huancabamba</t>
    </r>
  </si>
  <si>
    <r>
      <rPr>
        <b/>
        <sz val="10"/>
        <color theme="1"/>
        <rFont val="Arial"/>
        <family val="2"/>
      </rPr>
      <t>Cusco</t>
    </r>
    <r>
      <rPr>
        <sz val="10"/>
        <color theme="1"/>
        <rFont val="Arial"/>
        <family val="2"/>
      </rPr>
      <t xml:space="preserve">
La Convención / Santa Ana</t>
    </r>
  </si>
  <si>
    <r>
      <rPr>
        <b/>
        <sz val="10"/>
        <rFont val="Arial"/>
        <family val="2"/>
      </rPr>
      <t xml:space="preserve">Red Vial Nacional: PE-28B, </t>
    </r>
    <r>
      <rPr>
        <sz val="10"/>
        <rFont val="Arial"/>
        <family val="2"/>
      </rPr>
      <t xml:space="preserve">
</t>
    </r>
    <r>
      <rPr>
        <b/>
        <sz val="10"/>
        <rFont val="Arial"/>
        <family val="2"/>
      </rPr>
      <t xml:space="preserve">Tramo: </t>
    </r>
    <r>
      <rPr>
        <sz val="10"/>
        <rFont val="Arial"/>
        <family val="2"/>
      </rPr>
      <t>Santa María - Echarate</t>
    </r>
    <r>
      <rPr>
        <sz val="10"/>
        <color theme="1"/>
        <rFont val="Arial"/>
        <family val="2"/>
      </rPr>
      <t>,</t>
    </r>
    <r>
      <rPr>
        <sz val="10"/>
        <rFont val="Arial"/>
        <family val="2"/>
      </rPr>
      <t xml:space="preserve">
</t>
    </r>
    <r>
      <rPr>
        <b/>
        <sz val="10"/>
        <rFont val="Arial"/>
        <family val="2"/>
      </rPr>
      <t>Sector</t>
    </r>
    <r>
      <rPr>
        <sz val="10"/>
        <rFont val="Arial"/>
        <family val="2"/>
      </rPr>
      <t>: Pacpachayoc Km 445+950- Km 445+980</t>
    </r>
  </si>
  <si>
    <t>VIALES-005154</t>
  </si>
  <si>
    <t>VIALES-005155</t>
  </si>
  <si>
    <t>VIALES-005156</t>
  </si>
  <si>
    <t>VIALES-005157</t>
  </si>
  <si>
    <t>PE-28B</t>
  </si>
  <si>
    <t>06.01.26</t>
  </si>
  <si>
    <t>Mancomunidad</t>
  </si>
  <si>
    <t>Salaspampa</t>
  </si>
  <si>
    <t>Huaynapata</t>
  </si>
  <si>
    <t>Pacpachayoc</t>
  </si>
  <si>
    <r>
      <rPr>
        <b/>
        <sz val="10"/>
        <rFont val="Arial"/>
        <family val="2"/>
      </rPr>
      <t>PVN</t>
    </r>
    <r>
      <rPr>
        <sz val="10"/>
        <rFont val="Arial"/>
        <family val="2"/>
      </rPr>
      <t xml:space="preserve">
Administración directa
Jefatura zonal La Libertad
Ing. Walter Urrunaga Cubas- Jefe zonal
Correo:wurrunaga@pvn.gob.pe</t>
    </r>
  </si>
  <si>
    <t>VIALES-005165</t>
  </si>
  <si>
    <r>
      <rPr>
        <b/>
        <sz val="10"/>
        <color theme="1"/>
        <rFont val="Arial"/>
        <family val="2"/>
      </rPr>
      <t xml:space="preserve">Cajamarca
</t>
    </r>
    <r>
      <rPr>
        <sz val="10"/>
        <color theme="1"/>
        <rFont val="Arial"/>
        <family val="2"/>
      </rPr>
      <t>Celendín / José Galvez</t>
    </r>
  </si>
  <si>
    <r>
      <rPr>
        <b/>
        <sz val="10"/>
        <rFont val="Arial"/>
        <family val="2"/>
      </rPr>
      <t>PVN</t>
    </r>
    <r>
      <rPr>
        <sz val="10"/>
        <rFont val="Arial"/>
        <family val="2"/>
      </rPr>
      <t xml:space="preserve">
Administración directa
Jefatura zonal Cajamarca
Ing. Gianina Vertiz Zamora
Correo: gvertiz@pvn.gob.pe</t>
    </r>
  </si>
  <si>
    <r>
      <t xml:space="preserve">Red Vial Nacional: PE-08B,
Tramo: </t>
    </r>
    <r>
      <rPr>
        <sz val="10"/>
        <rFont val="Arial"/>
        <family val="2"/>
      </rPr>
      <t xml:space="preserve">Cajamarca - Celendín,
</t>
    </r>
    <r>
      <rPr>
        <b/>
        <sz val="10"/>
        <rFont val="Arial"/>
        <family val="2"/>
      </rPr>
      <t xml:space="preserve">Sector: </t>
    </r>
    <r>
      <rPr>
        <sz val="10"/>
        <rFont val="Arial"/>
        <family val="2"/>
      </rPr>
      <t>Quillimbash Km 80+000 - Km 90+000</t>
    </r>
  </si>
  <si>
    <t>VIALES-005170</t>
  </si>
  <si>
    <r>
      <rPr>
        <b/>
        <sz val="10"/>
        <color theme="1"/>
        <rFont val="Arial"/>
        <family val="2"/>
      </rPr>
      <t xml:space="preserve">Amazonas
</t>
    </r>
    <r>
      <rPr>
        <sz val="10"/>
        <color theme="1"/>
        <rFont val="Arial"/>
        <family val="2"/>
      </rPr>
      <t>Chachapoyas / Magdalena</t>
    </r>
  </si>
  <si>
    <r>
      <t xml:space="preserve">Red Vial Nacional: PE-08B,
Tramo: </t>
    </r>
    <r>
      <rPr>
        <sz val="10"/>
        <rFont val="Arial"/>
        <family val="2"/>
      </rPr>
      <t xml:space="preserve">Leimebamba - Dv. Chachapoyas,
</t>
    </r>
    <r>
      <rPr>
        <b/>
        <sz val="10"/>
        <rFont val="Arial"/>
        <family val="2"/>
      </rPr>
      <t xml:space="preserve">Sector: </t>
    </r>
    <r>
      <rPr>
        <sz val="10"/>
        <rFont val="Arial"/>
        <family val="2"/>
      </rPr>
      <t>El Tingo Km 290+200 - Km 290+240</t>
    </r>
  </si>
  <si>
    <r>
      <rPr>
        <b/>
        <sz val="10"/>
        <rFont val="Arial"/>
        <family val="2"/>
      </rPr>
      <t xml:space="preserve">Red Vial Nacional: PE-28B, </t>
    </r>
    <r>
      <rPr>
        <sz val="10"/>
        <rFont val="Arial"/>
        <family val="2"/>
      </rPr>
      <t xml:space="preserve">
</t>
    </r>
    <r>
      <rPr>
        <b/>
        <sz val="10"/>
        <rFont val="Arial"/>
        <family val="2"/>
      </rPr>
      <t xml:space="preserve">Tramo: </t>
    </r>
    <r>
      <rPr>
        <sz val="10"/>
        <rFont val="Arial"/>
        <family val="2"/>
      </rPr>
      <t>Santa María - Echarate</t>
    </r>
    <r>
      <rPr>
        <sz val="10"/>
        <color theme="1"/>
        <rFont val="Arial"/>
        <family val="2"/>
      </rPr>
      <t>,</t>
    </r>
    <r>
      <rPr>
        <sz val="10"/>
        <rFont val="Arial"/>
        <family val="2"/>
      </rPr>
      <t xml:space="preserve">
</t>
    </r>
    <r>
      <rPr>
        <b/>
        <sz val="10"/>
        <rFont val="Arial"/>
        <family val="2"/>
      </rPr>
      <t>Sector</t>
    </r>
    <r>
      <rPr>
        <sz val="10"/>
        <rFont val="Arial"/>
        <family val="2"/>
      </rPr>
      <t>: Rosario Dos de Mayo Km 450+100 - Km 450+130</t>
    </r>
  </si>
  <si>
    <r>
      <rPr>
        <b/>
        <sz val="10"/>
        <color theme="1"/>
        <rFont val="Arial"/>
        <family val="2"/>
      </rPr>
      <t xml:space="preserve">Piura
</t>
    </r>
    <r>
      <rPr>
        <sz val="10"/>
        <color theme="1"/>
        <rFont val="Arial"/>
        <family val="2"/>
      </rPr>
      <t>Huancabamba / Canchaque</t>
    </r>
  </si>
  <si>
    <t>Maquinaria de PVN
01 Cargador frontal
01 Retroexcavadora
01 Camión volquete</t>
  </si>
  <si>
    <t>Maquinaria del Contratista Conservador MOTA-ENGIL PERÚ SA
01 Excavadora
01 Camión volquete</t>
  </si>
  <si>
    <r>
      <rPr>
        <b/>
        <sz val="10"/>
        <color theme="1"/>
        <rFont val="Arial"/>
        <family val="2"/>
      </rPr>
      <t xml:space="preserve">Junín
</t>
    </r>
    <r>
      <rPr>
        <sz val="10"/>
        <color theme="1"/>
        <rFont val="Arial"/>
        <family val="2"/>
      </rPr>
      <t>Huancayo / Sapallanga</t>
    </r>
  </si>
  <si>
    <r>
      <t xml:space="preserve">Red Vial Nacional: PE-3SC,
Tramo: </t>
    </r>
    <r>
      <rPr>
        <sz val="10"/>
        <rFont val="Arial"/>
        <family val="2"/>
      </rPr>
      <t xml:space="preserve">Emp. PE-3S - Sapallanga,
</t>
    </r>
    <r>
      <rPr>
        <b/>
        <sz val="10"/>
        <rFont val="Arial"/>
        <family val="2"/>
      </rPr>
      <t xml:space="preserve">Sector: </t>
    </r>
    <r>
      <rPr>
        <sz val="10"/>
        <rFont val="Arial"/>
        <family val="2"/>
      </rPr>
      <t>Sapallanga Km 7+200 - Km 7+220</t>
    </r>
  </si>
  <si>
    <t>VIALES-005187</t>
  </si>
  <si>
    <t>Sapallanga</t>
  </si>
  <si>
    <t>15.01.26</t>
  </si>
  <si>
    <t>PE-3SC</t>
  </si>
  <si>
    <t>VIALES-005193</t>
  </si>
  <si>
    <t>VIALES-005197</t>
  </si>
  <si>
    <r>
      <rPr>
        <b/>
        <sz val="10"/>
        <color theme="1"/>
        <rFont val="Arial"/>
        <family val="2"/>
      </rPr>
      <t xml:space="preserve">Junín
</t>
    </r>
    <r>
      <rPr>
        <sz val="10"/>
        <color theme="1"/>
        <rFont val="Arial"/>
        <family val="2"/>
      </rPr>
      <t>Satipo / Río Tambo</t>
    </r>
  </si>
  <si>
    <t>VIALES-005198</t>
  </si>
  <si>
    <r>
      <t xml:space="preserve">Red Vial Nacional: PE-5SA,
Tramo: </t>
    </r>
    <r>
      <rPr>
        <sz val="10"/>
        <rFont val="Arial"/>
        <family val="2"/>
      </rPr>
      <t xml:space="preserve">Chincheni - Ipanankiari,
</t>
    </r>
    <r>
      <rPr>
        <b/>
        <sz val="10"/>
        <rFont val="Arial"/>
        <family val="2"/>
      </rPr>
      <t xml:space="preserve">Sector: </t>
    </r>
    <r>
      <rPr>
        <sz val="10"/>
        <rFont val="Arial"/>
        <family val="2"/>
      </rPr>
      <t>Chincheni Km 92+000 - Km 140+000</t>
    </r>
  </si>
  <si>
    <r>
      <t xml:space="preserve">Red Vial Nacional: PE-5SA,
Tramo: </t>
    </r>
    <r>
      <rPr>
        <sz val="10"/>
        <rFont val="Arial"/>
        <family val="2"/>
      </rPr>
      <t xml:space="preserve">Garzacocha - Atalaya,
</t>
    </r>
    <r>
      <rPr>
        <b/>
        <sz val="10"/>
        <rFont val="Arial"/>
        <family val="2"/>
      </rPr>
      <t xml:space="preserve">Sector: </t>
    </r>
    <r>
      <rPr>
        <sz val="10"/>
        <rFont val="Arial"/>
        <family val="2"/>
      </rPr>
      <t>Dv. Nuevo Yauyos Km 152+000 - Km 152+300</t>
    </r>
  </si>
  <si>
    <r>
      <rPr>
        <b/>
        <sz val="10"/>
        <color theme="1"/>
        <rFont val="Arial"/>
        <family val="2"/>
      </rPr>
      <t xml:space="preserve">Ucayali
</t>
    </r>
    <r>
      <rPr>
        <sz val="10"/>
        <color theme="1"/>
        <rFont val="Arial"/>
        <family val="2"/>
      </rPr>
      <t>Atalaya / Raymondi</t>
    </r>
  </si>
  <si>
    <t>VIALES-005199</t>
  </si>
  <si>
    <r>
      <rPr>
        <b/>
        <sz val="10"/>
        <color theme="1"/>
        <rFont val="Arial"/>
        <family val="2"/>
      </rPr>
      <t xml:space="preserve">Lima
</t>
    </r>
    <r>
      <rPr>
        <sz val="10"/>
        <color theme="1"/>
        <rFont val="Arial"/>
        <family val="2"/>
      </rPr>
      <t>Huarochirí / San Juan de Tantaranche</t>
    </r>
  </si>
  <si>
    <r>
      <t>Red Vial Nacional: PE-22A,
Tramo:</t>
    </r>
    <r>
      <rPr>
        <sz val="10"/>
        <rFont val="Arial"/>
        <family val="2"/>
      </rPr>
      <t xml:space="preserve"> San Juan de Tantaranche - Carhuapampa,
</t>
    </r>
    <r>
      <rPr>
        <b/>
        <sz val="10"/>
        <rFont val="Arial"/>
        <family val="2"/>
      </rPr>
      <t xml:space="preserve">Sector: </t>
    </r>
    <r>
      <rPr>
        <sz val="10"/>
        <rFont val="Arial"/>
        <family val="2"/>
      </rPr>
      <t>Mayoli Km 114+400 - Km 114+600</t>
    </r>
  </si>
  <si>
    <r>
      <rPr>
        <b/>
        <sz val="10"/>
        <color theme="1"/>
        <rFont val="Arial"/>
        <family val="2"/>
      </rPr>
      <t xml:space="preserve">Piura
</t>
    </r>
    <r>
      <rPr>
        <sz val="10"/>
        <color theme="1"/>
        <rFont val="Arial"/>
        <family val="2"/>
      </rPr>
      <t>Huancabamba / Sondorillo</t>
    </r>
  </si>
  <si>
    <r>
      <rPr>
        <b/>
        <sz val="10"/>
        <rFont val="Arial"/>
        <family val="2"/>
      </rPr>
      <t>PVN</t>
    </r>
    <r>
      <rPr>
        <sz val="10"/>
        <rFont val="Arial"/>
        <family val="2"/>
      </rPr>
      <t xml:space="preserve">
Administración por contrato
Jefatura zonal San Martin - Loreto
Ing. Blanca Marleni Díaz García - Jefe zonal
Correo: bdiaz@pvn.gob.pe</t>
    </r>
  </si>
  <si>
    <r>
      <rPr>
        <b/>
        <sz val="10"/>
        <color theme="1"/>
        <rFont val="Arial"/>
        <family val="2"/>
      </rPr>
      <t>Amazonas</t>
    </r>
    <r>
      <rPr>
        <sz val="10"/>
        <color theme="1"/>
        <rFont val="Arial"/>
        <family val="2"/>
      </rPr>
      <t xml:space="preserve">
Bongará / Jazán</t>
    </r>
  </si>
  <si>
    <t>Maquinaria IIRSA NORTE
02 Excavadora oruga
02 Camión volquete</t>
  </si>
  <si>
    <r>
      <t xml:space="preserve">Red Vial Nacional: PE-5N, 
Tramo: </t>
    </r>
    <r>
      <rPr>
        <sz val="10"/>
        <rFont val="Arial"/>
        <family val="2"/>
      </rPr>
      <t>Tingo - Corontachaca</t>
    </r>
    <r>
      <rPr>
        <b/>
        <sz val="10"/>
        <rFont val="Arial"/>
        <family val="2"/>
      </rPr>
      <t xml:space="preserve">,
Sector: </t>
    </r>
    <r>
      <rPr>
        <sz val="10"/>
        <rFont val="Arial"/>
        <family val="2"/>
      </rPr>
      <t>Corontachaca Km 1263+670 (Local Km 286+670)</t>
    </r>
  </si>
  <si>
    <r>
      <t xml:space="preserve">Piura
</t>
    </r>
    <r>
      <rPr>
        <sz val="10"/>
        <color theme="1"/>
        <rFont val="Arial"/>
        <family val="2"/>
      </rPr>
      <t>Morropón / Salitral</t>
    </r>
  </si>
  <si>
    <r>
      <rPr>
        <b/>
        <sz val="10"/>
        <rFont val="Arial"/>
        <family val="2"/>
      </rPr>
      <t>CANCHAQUE</t>
    </r>
    <r>
      <rPr>
        <sz val="10"/>
        <rFont val="Arial"/>
        <family val="2"/>
      </rPr>
      <t xml:space="preserve">
Comunicación vía correo  Centro de Control de Operaciones 
Operador Canchaque
Lucia Díaz</t>
    </r>
  </si>
  <si>
    <t>VIALES-005207</t>
  </si>
  <si>
    <t>Maquinaria CANCHAQUE</t>
  </si>
  <si>
    <r>
      <t xml:space="preserve">Red Vial Nacional: PE-02A,
Tramo: </t>
    </r>
    <r>
      <rPr>
        <sz val="10"/>
        <rFont val="Arial"/>
        <family val="2"/>
      </rPr>
      <t>Buenos Aires - Piedra Azul,</t>
    </r>
    <r>
      <rPr>
        <b/>
        <sz val="10"/>
        <rFont val="Arial"/>
        <family val="2"/>
      </rPr>
      <t xml:space="preserve">
Sector:</t>
    </r>
    <r>
      <rPr>
        <sz val="10"/>
        <rFont val="Arial"/>
        <family val="2"/>
      </rPr>
      <t xml:space="preserve"> Badén Serrán Km 53+300</t>
    </r>
  </si>
  <si>
    <r>
      <rPr>
        <b/>
        <sz val="10"/>
        <color theme="1"/>
        <rFont val="Arial"/>
        <family val="2"/>
      </rPr>
      <t xml:space="preserve">Moquegua
</t>
    </r>
    <r>
      <rPr>
        <sz val="10"/>
        <color theme="1"/>
        <rFont val="Arial"/>
        <family val="2"/>
      </rPr>
      <t>Mariscal Nieto / Carumas</t>
    </r>
  </si>
  <si>
    <r>
      <rPr>
        <b/>
        <sz val="10"/>
        <rFont val="Arial"/>
        <family val="2"/>
      </rPr>
      <t>PVN</t>
    </r>
    <r>
      <rPr>
        <sz val="10"/>
        <rFont val="Arial"/>
        <family val="2"/>
      </rPr>
      <t xml:space="preserve">
Administración directa
Jefatura zonal Tacna - Moquegua
Ing. Pablo Andre Alarcon Bravo  - Jefe zonal
Correo: palarcon@pvn.gob.pe</t>
    </r>
  </si>
  <si>
    <r>
      <t xml:space="preserve">Red Vial Nacional: PE-36G,
Tramo: </t>
    </r>
    <r>
      <rPr>
        <sz val="10"/>
        <rFont val="Arial"/>
        <family val="2"/>
      </rPr>
      <t xml:space="preserve">Jaguay Grande - Dv Quinistaquillas,
</t>
    </r>
    <r>
      <rPr>
        <b/>
        <sz val="10"/>
        <rFont val="Arial"/>
        <family val="2"/>
      </rPr>
      <t xml:space="preserve">Sector: </t>
    </r>
    <r>
      <rPr>
        <sz val="10"/>
        <rFont val="Arial"/>
        <family val="2"/>
      </rPr>
      <t>Pachas Km 59+500 - Km 69+500</t>
    </r>
  </si>
  <si>
    <t>VIALES-005209</t>
  </si>
  <si>
    <r>
      <rPr>
        <b/>
        <sz val="10"/>
        <color theme="1"/>
        <rFont val="Arial"/>
        <family val="2"/>
      </rPr>
      <t xml:space="preserve">Huánuco
</t>
    </r>
    <r>
      <rPr>
        <sz val="10"/>
        <color theme="1"/>
        <rFont val="Arial"/>
        <family val="2"/>
      </rPr>
      <t>Puerto Inca / Codo de Pozuzo</t>
    </r>
  </si>
  <si>
    <t>VIALES-005215</t>
  </si>
  <si>
    <r>
      <t xml:space="preserve">Red Vial Nacional: PE-5NA,
Tramo: </t>
    </r>
    <r>
      <rPr>
        <sz val="10"/>
        <rFont val="Arial"/>
        <family val="2"/>
      </rPr>
      <t xml:space="preserve">Pozuzo - Codo de Pozuzo,
</t>
    </r>
    <r>
      <rPr>
        <b/>
        <sz val="10"/>
        <rFont val="Arial"/>
        <family val="2"/>
      </rPr>
      <t xml:space="preserve">Sector: </t>
    </r>
    <r>
      <rPr>
        <sz val="10"/>
        <rFont val="Arial"/>
        <family val="2"/>
      </rPr>
      <t>Casa Blanca Km 151+680 - Km 151+780</t>
    </r>
  </si>
  <si>
    <r>
      <rPr>
        <b/>
        <sz val="10"/>
        <color theme="1"/>
        <rFont val="Arial"/>
        <family val="2"/>
      </rPr>
      <t xml:space="preserve">Moquegua
</t>
    </r>
    <r>
      <rPr>
        <sz val="10"/>
        <color theme="1"/>
        <rFont val="Arial"/>
        <family val="2"/>
      </rPr>
      <t>General Sánchez Cerro / Coalaque</t>
    </r>
  </si>
  <si>
    <t>VIALES-005224</t>
  </si>
  <si>
    <r>
      <rPr>
        <b/>
        <sz val="10"/>
        <color theme="1"/>
        <rFont val="Arial"/>
        <family val="2"/>
      </rPr>
      <t xml:space="preserve">Pasco
</t>
    </r>
    <r>
      <rPr>
        <sz val="10"/>
        <color theme="1"/>
        <rFont val="Arial"/>
        <family val="2"/>
      </rPr>
      <t>Danel Alcides Carrión / Chacayán</t>
    </r>
  </si>
  <si>
    <r>
      <t xml:space="preserve">Red Vial Nacional: PE-18,
Tramo: </t>
    </r>
    <r>
      <rPr>
        <sz val="10"/>
        <rFont val="Arial"/>
        <family val="2"/>
      </rPr>
      <t xml:space="preserve">Yanahuanca - Dv. Chacayán,
</t>
    </r>
    <r>
      <rPr>
        <b/>
        <sz val="10"/>
        <rFont val="Arial"/>
        <family val="2"/>
      </rPr>
      <t xml:space="preserve">Sector: </t>
    </r>
    <r>
      <rPr>
        <sz val="10"/>
        <rFont val="Arial"/>
        <family val="2"/>
      </rPr>
      <t>Chava Km 229+115 - Km 229+180</t>
    </r>
  </si>
  <si>
    <t>VIALES-005225</t>
  </si>
  <si>
    <r>
      <t>Red Vial Nacional: PE-5SA,
Tramo:</t>
    </r>
    <r>
      <rPr>
        <sz val="10"/>
        <rFont val="Arial"/>
        <family val="2"/>
      </rPr>
      <t xml:space="preserve"> Unión Quisishari - Pauti,
</t>
    </r>
    <r>
      <rPr>
        <b/>
        <sz val="10"/>
        <rFont val="Arial"/>
        <family val="2"/>
      </rPr>
      <t xml:space="preserve">Sector: </t>
    </r>
    <r>
      <rPr>
        <sz val="10"/>
        <rFont val="Arial"/>
        <family val="2"/>
      </rPr>
      <t>Quirishari Km 34+600 - Km 34+900</t>
    </r>
  </si>
  <si>
    <t xml:space="preserve">Maquinaria de PVN
</t>
  </si>
  <si>
    <t>VIALES-005226</t>
  </si>
  <si>
    <r>
      <rPr>
        <b/>
        <sz val="10"/>
        <color theme="1"/>
        <rFont val="Arial"/>
        <family val="2"/>
      </rPr>
      <t xml:space="preserve">Junín
</t>
    </r>
    <r>
      <rPr>
        <sz val="10"/>
        <color theme="1"/>
        <rFont val="Arial"/>
        <family val="2"/>
      </rPr>
      <t>Satipo / Pampa Hermosa</t>
    </r>
  </si>
  <si>
    <r>
      <t xml:space="preserve">Red Vial Nacional: PE-24A,
Tramo: </t>
    </r>
    <r>
      <rPr>
        <sz val="10"/>
        <rFont val="Arial"/>
        <family val="2"/>
      </rPr>
      <t xml:space="preserve">Concepción - Satipo,
</t>
    </r>
    <r>
      <rPr>
        <b/>
        <sz val="10"/>
        <rFont val="Arial"/>
        <family val="2"/>
      </rPr>
      <t xml:space="preserve">Sector: </t>
    </r>
    <r>
      <rPr>
        <sz val="10"/>
        <rFont val="Arial"/>
        <family val="2"/>
      </rPr>
      <t>Mariposa Km 176+276 - Km 176+277</t>
    </r>
  </si>
  <si>
    <t>VIALES-005227</t>
  </si>
  <si>
    <r>
      <rPr>
        <b/>
        <sz val="10"/>
        <color theme="1"/>
        <rFont val="Arial"/>
        <family val="2"/>
      </rPr>
      <t>Arequipa</t>
    </r>
    <r>
      <rPr>
        <sz val="10"/>
        <color theme="1"/>
        <rFont val="Arial"/>
        <family val="2"/>
      </rPr>
      <t xml:space="preserve">
Islay / Punta de Bombón</t>
    </r>
  </si>
  <si>
    <r>
      <rPr>
        <b/>
        <sz val="10"/>
        <rFont val="Arial"/>
        <family val="2"/>
      </rPr>
      <t xml:space="preserve">Red Vial Nacional: PE-1SD, </t>
    </r>
    <r>
      <rPr>
        <sz val="10"/>
        <rFont val="Arial"/>
        <family val="2"/>
      </rPr>
      <t xml:space="preserve">
</t>
    </r>
    <r>
      <rPr>
        <b/>
        <sz val="10"/>
        <rFont val="Arial"/>
        <family val="2"/>
      </rPr>
      <t xml:space="preserve">Tramo: </t>
    </r>
    <r>
      <rPr>
        <sz val="10"/>
        <rFont val="Arial"/>
        <family val="2"/>
      </rPr>
      <t>Pte. Freyre - Punta de Bombón</t>
    </r>
    <r>
      <rPr>
        <sz val="10"/>
        <color theme="1"/>
        <rFont val="Arial"/>
        <family val="2"/>
      </rPr>
      <t>,</t>
    </r>
    <r>
      <rPr>
        <sz val="10"/>
        <rFont val="Arial"/>
        <family val="2"/>
      </rPr>
      <t xml:space="preserve">
</t>
    </r>
    <r>
      <rPr>
        <b/>
        <sz val="10"/>
        <rFont val="Arial"/>
        <family val="2"/>
      </rPr>
      <t>Sector</t>
    </r>
    <r>
      <rPr>
        <sz val="10"/>
        <rFont val="Arial"/>
        <family val="2"/>
      </rPr>
      <t>: La Pampilla Km 21+314 - Km 22+264</t>
    </r>
  </si>
  <si>
    <r>
      <rPr>
        <b/>
        <sz val="10"/>
        <rFont val="Arial"/>
        <family val="2"/>
      </rPr>
      <t>PVN</t>
    </r>
    <r>
      <rPr>
        <sz val="10"/>
        <rFont val="Arial"/>
        <family val="2"/>
      </rPr>
      <t xml:space="preserve">
Administración directa
Jefatura zonal Arequipa
Ing. Saul Untama Campos (e) Jefe zonal
Correo: suntama@pvn.gob.pe</t>
    </r>
  </si>
  <si>
    <t>N</t>
  </si>
  <si>
    <t>Mariposa</t>
  </si>
  <si>
    <t>16.01.26</t>
  </si>
  <si>
    <t>PE-24A</t>
  </si>
  <si>
    <t>Maquinaria del Contratista Conservador Consorcio Vial Nieva
01 Retroexcavadora</t>
  </si>
  <si>
    <r>
      <rPr>
        <b/>
        <sz val="10"/>
        <rFont val="Arial"/>
        <family val="2"/>
      </rPr>
      <t>PVN</t>
    </r>
    <r>
      <rPr>
        <sz val="10"/>
        <rFont val="Arial"/>
        <family val="2"/>
      </rPr>
      <t xml:space="preserve">
Administración por contrato
Jefatura zonal Amazonas
Ing. Gary Wilfredo Racho Fonseca  - Jefe zonal
Correo: gracho@pvn.gob.pe</t>
    </r>
  </si>
  <si>
    <t>VIALES-005230</t>
  </si>
  <si>
    <r>
      <rPr>
        <b/>
        <sz val="10"/>
        <color theme="1"/>
        <rFont val="Arial"/>
        <family val="2"/>
      </rPr>
      <t xml:space="preserve">Cajamarca
</t>
    </r>
    <r>
      <rPr>
        <sz val="10"/>
        <color theme="1"/>
        <rFont val="Arial"/>
        <family val="2"/>
      </rPr>
      <t>San Ignacio / Chirinos</t>
    </r>
  </si>
  <si>
    <t>Maquinaria del Contratista Conservador Consorcio Bellavista 
01 Excavadora</t>
  </si>
  <si>
    <r>
      <rPr>
        <b/>
        <sz val="10"/>
        <rFont val="Arial"/>
        <family val="2"/>
      </rPr>
      <t>PVN</t>
    </r>
    <r>
      <rPr>
        <sz val="10"/>
        <rFont val="Arial"/>
        <family val="2"/>
      </rPr>
      <t xml:space="preserve">
Administración por contrato
Jefatura zonal Cajamarca
Ing. Gianina Vertiz Zamora
Correo: gvertiz@pvn.gob.pe</t>
    </r>
  </si>
  <si>
    <t>VIALES-005234</t>
  </si>
  <si>
    <r>
      <rPr>
        <b/>
        <sz val="10"/>
        <color theme="1"/>
        <rFont val="Arial"/>
        <family val="2"/>
      </rPr>
      <t>Junín</t>
    </r>
    <r>
      <rPr>
        <sz val="10"/>
        <color theme="1"/>
        <rFont val="Arial"/>
        <family val="2"/>
      </rPr>
      <t xml:space="preserve">
Huancayo / El Tambo</t>
    </r>
  </si>
  <si>
    <r>
      <rPr>
        <b/>
        <sz val="10"/>
        <rFont val="Arial"/>
        <family val="2"/>
      </rPr>
      <t xml:space="preserve">Red Vial Nacional: PE-3S, </t>
    </r>
    <r>
      <rPr>
        <sz val="10"/>
        <rFont val="Arial"/>
        <family val="2"/>
      </rPr>
      <t xml:space="preserve">
</t>
    </r>
    <r>
      <rPr>
        <b/>
        <sz val="10"/>
        <rFont val="Arial"/>
        <family val="2"/>
      </rPr>
      <t xml:space="preserve">Tramo: </t>
    </r>
    <r>
      <rPr>
        <sz val="10"/>
        <rFont val="Arial"/>
        <family val="2"/>
      </rPr>
      <t>Tarma - Jauja - Huancayo</t>
    </r>
    <r>
      <rPr>
        <sz val="10"/>
        <color theme="1"/>
        <rFont val="Arial"/>
        <family val="2"/>
      </rPr>
      <t>,</t>
    </r>
    <r>
      <rPr>
        <sz val="10"/>
        <rFont val="Arial"/>
        <family val="2"/>
      </rPr>
      <t xml:space="preserve">
</t>
    </r>
    <r>
      <rPr>
        <b/>
        <sz val="10"/>
        <rFont val="Arial"/>
        <family val="2"/>
      </rPr>
      <t>Sector</t>
    </r>
    <r>
      <rPr>
        <sz val="10"/>
        <rFont val="Arial"/>
        <family val="2"/>
      </rPr>
      <t>: San Agustín de Cajas Km 107+000 - Km 117+000</t>
    </r>
  </si>
  <si>
    <t>Maquinaria del Contratista Conservador Conalvias Construcciones S.A.C. Sucursal Perú</t>
  </si>
  <si>
    <t>VIALES-005237</t>
  </si>
  <si>
    <r>
      <rPr>
        <b/>
        <sz val="10"/>
        <color theme="1"/>
        <rFont val="Arial"/>
        <family val="2"/>
      </rPr>
      <t xml:space="preserve">Huánuco
</t>
    </r>
    <r>
      <rPr>
        <sz val="10"/>
        <color theme="1"/>
        <rFont val="Arial"/>
        <family val="2"/>
      </rPr>
      <t>Huamalíes / Monzón</t>
    </r>
  </si>
  <si>
    <r>
      <t xml:space="preserve">Red Vial Nacional: PE-14A,
Tramo: </t>
    </r>
    <r>
      <rPr>
        <sz val="10"/>
        <rFont val="Arial"/>
        <family val="2"/>
      </rPr>
      <t xml:space="preserve">Huacaybamba - Jircán - Tingo María - Monzón,
</t>
    </r>
    <r>
      <rPr>
        <b/>
        <sz val="10"/>
        <rFont val="Arial"/>
        <family val="2"/>
      </rPr>
      <t xml:space="preserve">Sector: </t>
    </r>
    <r>
      <rPr>
        <sz val="10"/>
        <rFont val="Arial"/>
        <family val="2"/>
      </rPr>
      <t>La Granja Km 382+670 - Km 382+770</t>
    </r>
  </si>
  <si>
    <r>
      <t xml:space="preserve">Huancavelica
</t>
    </r>
    <r>
      <rPr>
        <sz val="10"/>
        <color theme="1"/>
        <rFont val="Arial"/>
        <family val="2"/>
      </rPr>
      <t>Huancavelica / Yauli</t>
    </r>
  </si>
  <si>
    <r>
      <t xml:space="preserve">Red Vial Férrea Huancayo - Huancavelica, 
Tramo: </t>
    </r>
    <r>
      <rPr>
        <sz val="10"/>
        <rFont val="Arial"/>
        <family val="2"/>
      </rPr>
      <t>Huancavelica - Yauli,</t>
    </r>
    <r>
      <rPr>
        <b/>
        <sz val="10"/>
        <rFont val="Arial"/>
        <family val="2"/>
      </rPr>
      <t xml:space="preserve">
Sector: </t>
    </r>
    <r>
      <rPr>
        <sz val="10"/>
        <rFont val="Arial"/>
        <family val="2"/>
      </rPr>
      <t>San Antonio de Matipaccana Km 114+500</t>
    </r>
  </si>
  <si>
    <t>FERREO-0014</t>
  </si>
  <si>
    <t>Maquinaria de PVN
01 Rodillo vibratorio</t>
  </si>
  <si>
    <t>VIALES-005246</t>
  </si>
  <si>
    <r>
      <rPr>
        <b/>
        <sz val="10"/>
        <color theme="1"/>
        <rFont val="Arial"/>
        <family val="2"/>
      </rPr>
      <t xml:space="preserve">Moquegua
</t>
    </r>
    <r>
      <rPr>
        <sz val="10"/>
        <color theme="1"/>
        <rFont val="Arial"/>
        <family val="2"/>
      </rPr>
      <t>General Sánchez Cerro / Puquina</t>
    </r>
  </si>
  <si>
    <r>
      <t xml:space="preserve">Red Vial Nacional: PE-36G,
Tramo: </t>
    </r>
    <r>
      <rPr>
        <sz val="10"/>
        <rFont val="Arial"/>
        <family val="2"/>
      </rPr>
      <t xml:space="preserve">Amata - Puquina,
</t>
    </r>
    <r>
      <rPr>
        <b/>
        <sz val="10"/>
        <rFont val="Arial"/>
        <family val="2"/>
      </rPr>
      <t xml:space="preserve">Sector: </t>
    </r>
    <r>
      <rPr>
        <sz val="10"/>
        <rFont val="Arial"/>
        <family val="2"/>
      </rPr>
      <t>Quebrada Honda Alto Km 145+320 - Km 145+370</t>
    </r>
  </si>
  <si>
    <r>
      <rPr>
        <b/>
        <sz val="10"/>
        <color theme="1"/>
        <rFont val="Arial"/>
        <family val="2"/>
      </rPr>
      <t>Ayacucho</t>
    </r>
    <r>
      <rPr>
        <sz val="10"/>
        <color theme="1"/>
        <rFont val="Arial"/>
        <family val="2"/>
      </rPr>
      <t xml:space="preserve">
La Mar / Ayna</t>
    </r>
  </si>
  <si>
    <t>VIALES-005249</t>
  </si>
  <si>
    <r>
      <rPr>
        <b/>
        <sz val="10"/>
        <color theme="1"/>
        <rFont val="Arial"/>
        <family val="2"/>
      </rPr>
      <t xml:space="preserve">Piura
</t>
    </r>
    <r>
      <rPr>
        <sz val="10"/>
        <color theme="1"/>
        <rFont val="Arial"/>
        <family val="2"/>
      </rPr>
      <t>Sechura / Sechura</t>
    </r>
  </si>
  <si>
    <t>Maquinaria del Contratista Consorcio Montero
01 Camión volquete
01 Retroexcavadora</t>
  </si>
  <si>
    <t>VIALES-005251</t>
  </si>
  <si>
    <r>
      <rPr>
        <b/>
        <sz val="10"/>
        <rFont val="Arial"/>
        <family val="2"/>
      </rPr>
      <t xml:space="preserve">Red Vial Nacional: PE-3SV, </t>
    </r>
    <r>
      <rPr>
        <sz val="10"/>
        <rFont val="Arial"/>
        <family val="2"/>
      </rPr>
      <t xml:space="preserve">
</t>
    </r>
    <r>
      <rPr>
        <b/>
        <sz val="10"/>
        <rFont val="Arial"/>
        <family val="2"/>
      </rPr>
      <t xml:space="preserve">Tramo: </t>
    </r>
    <r>
      <rPr>
        <sz val="10"/>
        <rFont val="Arial"/>
        <family val="2"/>
      </rPr>
      <t>Huanipaca - Kinualla</t>
    </r>
    <r>
      <rPr>
        <sz val="10"/>
        <color theme="1"/>
        <rFont val="Arial"/>
        <family val="2"/>
      </rPr>
      <t>,</t>
    </r>
    <r>
      <rPr>
        <sz val="10"/>
        <rFont val="Arial"/>
        <family val="2"/>
      </rPr>
      <t xml:space="preserve">
</t>
    </r>
    <r>
      <rPr>
        <b/>
        <sz val="10"/>
        <rFont val="Arial"/>
        <family val="2"/>
      </rPr>
      <t>Sector</t>
    </r>
    <r>
      <rPr>
        <sz val="10"/>
        <rFont val="Arial"/>
        <family val="2"/>
      </rPr>
      <t>: Huayllani Km 45+100 - Km 45+250</t>
    </r>
  </si>
  <si>
    <r>
      <rPr>
        <b/>
        <sz val="10"/>
        <color theme="1"/>
        <rFont val="Arial"/>
        <family val="2"/>
      </rPr>
      <t>Apurímac</t>
    </r>
    <r>
      <rPr>
        <sz val="10"/>
        <color theme="1"/>
        <rFont val="Arial"/>
        <family val="2"/>
      </rPr>
      <t xml:space="preserve">
Abancay / Huanipaca</t>
    </r>
  </si>
  <si>
    <r>
      <rPr>
        <b/>
        <sz val="10"/>
        <rFont val="Arial"/>
        <family val="2"/>
      </rPr>
      <t>PVN</t>
    </r>
    <r>
      <rPr>
        <sz val="10"/>
        <rFont val="Arial"/>
        <family val="2"/>
      </rPr>
      <t xml:space="preserve">
Administración directa
Jefatura zonal Cusco - Apurímac
Ing. María Milagros Olazabal Rodríguez - Jefe zonal
Correo: molazaval@pvn.gob.pe</t>
    </r>
  </si>
  <si>
    <r>
      <rPr>
        <b/>
        <sz val="10"/>
        <rFont val="Arial"/>
        <family val="2"/>
      </rPr>
      <t>PVN</t>
    </r>
    <r>
      <rPr>
        <sz val="10"/>
        <rFont val="Arial"/>
        <family val="2"/>
      </rPr>
      <t xml:space="preserve">
Administración por contrato
Jefatura zonal Cusco - Apurímac
Ing. María Milagros Olazabal Rodríguez - Jefe zonal
Correo: molazaval@pvn.gob.pe</t>
    </r>
  </si>
  <si>
    <t>VIALES-005252</t>
  </si>
  <si>
    <r>
      <rPr>
        <b/>
        <sz val="10"/>
        <color theme="1"/>
        <rFont val="Arial"/>
        <family val="2"/>
      </rPr>
      <t>Cusco</t>
    </r>
    <r>
      <rPr>
        <sz val="10"/>
        <color theme="1"/>
        <rFont val="Arial"/>
        <family val="2"/>
      </rPr>
      <t xml:space="preserve">
La Convención / Santa Teresa</t>
    </r>
  </si>
  <si>
    <r>
      <rPr>
        <b/>
        <sz val="10"/>
        <rFont val="Arial"/>
        <family val="2"/>
      </rPr>
      <t xml:space="preserve">Red Vial Nacional: PE-3SJ, </t>
    </r>
    <r>
      <rPr>
        <sz val="10"/>
        <rFont val="Arial"/>
        <family val="2"/>
      </rPr>
      <t xml:space="preserve">
</t>
    </r>
    <r>
      <rPr>
        <b/>
        <sz val="10"/>
        <rFont val="Arial"/>
        <family val="2"/>
      </rPr>
      <t xml:space="preserve">Tramo: </t>
    </r>
    <r>
      <rPr>
        <sz val="10"/>
        <rFont val="Arial"/>
        <family val="2"/>
      </rPr>
      <t>Santa María - Santa Teresa - Central Hidroeléctrica</t>
    </r>
    <r>
      <rPr>
        <sz val="10"/>
        <color theme="1"/>
        <rFont val="Arial"/>
        <family val="2"/>
      </rPr>
      <t>,</t>
    </r>
    <r>
      <rPr>
        <sz val="10"/>
        <rFont val="Arial"/>
        <family val="2"/>
      </rPr>
      <t xml:space="preserve">
</t>
    </r>
    <r>
      <rPr>
        <b/>
        <sz val="10"/>
        <rFont val="Arial"/>
        <family val="2"/>
      </rPr>
      <t>Sector</t>
    </r>
    <r>
      <rPr>
        <sz val="10"/>
        <rFont val="Arial"/>
        <family val="2"/>
      </rPr>
      <t>: Km 18+760 - Km 19+620</t>
    </r>
  </si>
  <si>
    <t>Maquinaria del Contratista Conservador Consorcio Vial Santa María</t>
  </si>
  <si>
    <r>
      <rPr>
        <b/>
        <sz val="10"/>
        <color theme="1"/>
        <rFont val="Arial"/>
        <family val="2"/>
      </rPr>
      <t>Puno</t>
    </r>
    <r>
      <rPr>
        <sz val="10"/>
        <color theme="1"/>
        <rFont val="Arial"/>
        <family val="2"/>
      </rPr>
      <t xml:space="preserve">
Sandia / San Juan de Oro</t>
    </r>
  </si>
  <si>
    <r>
      <rPr>
        <b/>
        <sz val="10"/>
        <color theme="1"/>
        <rFont val="Arial"/>
        <family val="2"/>
      </rPr>
      <t>Amazonas</t>
    </r>
    <r>
      <rPr>
        <sz val="10"/>
        <color theme="1"/>
        <rFont val="Arial"/>
        <family val="2"/>
      </rPr>
      <t xml:space="preserve">
Bagua / Imaza</t>
    </r>
  </si>
  <si>
    <r>
      <t xml:space="preserve">Red Vial Nacional: PE-5ND,
Tramo: </t>
    </r>
    <r>
      <rPr>
        <sz val="10"/>
        <rFont val="Arial"/>
        <family val="2"/>
      </rPr>
      <t xml:space="preserve">Emp. PE-5N - Pte Wawico,
</t>
    </r>
    <r>
      <rPr>
        <b/>
        <sz val="10"/>
        <rFont val="Arial"/>
        <family val="2"/>
      </rPr>
      <t xml:space="preserve">Sector: </t>
    </r>
    <r>
      <rPr>
        <sz val="10"/>
        <rFont val="Arial"/>
        <family val="2"/>
      </rPr>
      <t>Paraíso Km 15+550- Km 15+570</t>
    </r>
  </si>
  <si>
    <t>VIALES-005256</t>
  </si>
  <si>
    <r>
      <t xml:space="preserve">MTC
</t>
    </r>
    <r>
      <rPr>
        <sz val="10"/>
        <rFont val="Arial"/>
        <family val="2"/>
      </rPr>
      <t>Comunicación vía teléf.:
Dirección General de Programas y Proyectos en Transportes - DGPPT</t>
    </r>
  </si>
  <si>
    <r>
      <t xml:space="preserve">MTC
</t>
    </r>
    <r>
      <rPr>
        <sz val="10"/>
        <rFont val="Arial"/>
        <family val="2"/>
      </rPr>
      <t xml:space="preserve">Comunicación vía teléf.:
Dirección General de Programas y Proyectos en Transportes - DGPPT
</t>
    </r>
    <r>
      <rPr>
        <b/>
        <sz val="10"/>
        <rFont val="Arial"/>
        <family val="2"/>
      </rPr>
      <t>COER Huancavelica</t>
    </r>
    <r>
      <rPr>
        <sz val="10"/>
        <rFont val="Arial"/>
        <family val="2"/>
      </rPr>
      <t xml:space="preserve">
Comunicación vía teléf.:
Hugo Barrientos
Coordinador COER Huancavelica
</t>
    </r>
  </si>
  <si>
    <r>
      <rPr>
        <b/>
        <sz val="10"/>
        <color theme="1"/>
        <rFont val="Arial"/>
        <family val="2"/>
      </rPr>
      <t>Junín</t>
    </r>
    <r>
      <rPr>
        <sz val="10"/>
        <color theme="1"/>
        <rFont val="Arial"/>
        <family val="2"/>
      </rPr>
      <t xml:space="preserve">
Chanchamayo / Perené</t>
    </r>
  </si>
  <si>
    <t>Maquinaria del Contratista Conservador Consorcio Novo Horizonte 3</t>
  </si>
  <si>
    <t>VIALES-005265</t>
  </si>
  <si>
    <r>
      <rPr>
        <b/>
        <sz val="10"/>
        <color theme="1"/>
        <rFont val="Arial"/>
        <family val="2"/>
      </rPr>
      <t xml:space="preserve">Huánuco
</t>
    </r>
    <r>
      <rPr>
        <sz val="10"/>
        <color theme="1"/>
        <rFont val="Arial"/>
        <family val="2"/>
      </rPr>
      <t>Pachitea / Panao</t>
    </r>
  </si>
  <si>
    <r>
      <t xml:space="preserve">Red Vial Nacional: PE-18D,
Tramo: </t>
    </r>
    <r>
      <rPr>
        <sz val="10"/>
        <rFont val="Arial"/>
        <family val="2"/>
      </rPr>
      <t xml:space="preserve">San Rafael - Alcas,
</t>
    </r>
    <r>
      <rPr>
        <b/>
        <sz val="10"/>
        <rFont val="Arial"/>
        <family val="2"/>
      </rPr>
      <t xml:space="preserve">Sector: </t>
    </r>
    <r>
      <rPr>
        <sz val="10"/>
        <rFont val="Arial"/>
        <family val="2"/>
      </rPr>
      <t>Chuchupillón Km 54+800 - Km 55+300</t>
    </r>
  </si>
  <si>
    <t>VIALES-005266</t>
  </si>
  <si>
    <r>
      <rPr>
        <b/>
        <sz val="10"/>
        <color theme="1"/>
        <rFont val="Arial"/>
        <family val="2"/>
      </rPr>
      <t>Cusco</t>
    </r>
    <r>
      <rPr>
        <sz val="10"/>
        <color theme="1"/>
        <rFont val="Arial"/>
        <family val="2"/>
      </rPr>
      <t xml:space="preserve">
Quispicanchi / Marcapata</t>
    </r>
  </si>
  <si>
    <r>
      <rPr>
        <b/>
        <sz val="10"/>
        <rFont val="Arial"/>
        <family val="2"/>
      </rPr>
      <t>IIRSA SUR</t>
    </r>
    <r>
      <rPr>
        <sz val="10"/>
        <rFont val="Arial"/>
        <family val="2"/>
      </rPr>
      <t xml:space="preserve">
Comunicación vía correo:
Centro de Control de Operaciones
Correo: cco.iirsasur@iirsasur.com.pe</t>
    </r>
  </si>
  <si>
    <t>Maquinaria de PVN
01 Cargador frontal
01 Excavadora
01 Camión volquete</t>
  </si>
  <si>
    <t>Maquinaria de la Concesionaria CONVIAL SIERRA NORTE
01 Cargador frontal</t>
  </si>
  <si>
    <r>
      <rPr>
        <b/>
        <sz val="10"/>
        <rFont val="Arial"/>
        <family val="2"/>
      </rPr>
      <t>PVN</t>
    </r>
    <r>
      <rPr>
        <sz val="10"/>
        <rFont val="Arial"/>
        <family val="2"/>
      </rPr>
      <t xml:space="preserve">
Administración directa
Jefatura zonal Ayacucho
Ing. Ricalde Tinoco, Gary Filio - Jefe zonal
Correo: zquispe@pvn.gob.pe;</t>
    </r>
  </si>
  <si>
    <r>
      <rPr>
        <b/>
        <sz val="10"/>
        <rFont val="Arial"/>
        <family val="2"/>
      </rPr>
      <t>PVN</t>
    </r>
    <r>
      <rPr>
        <sz val="10"/>
        <rFont val="Arial"/>
        <family val="2"/>
      </rPr>
      <t xml:space="preserve">
Administración por contrato
Jefatura zonal Áncash
Ing.Henry Richard Silva Rimey - Jefe zonal
Correo: hsilva@pvn.gob.pe</t>
    </r>
  </si>
  <si>
    <r>
      <t xml:space="preserve">Red Vial Nacional: PE-02B,
Tramo: </t>
    </r>
    <r>
      <rPr>
        <sz val="10"/>
        <rFont val="Arial"/>
        <family val="2"/>
      </rPr>
      <t xml:space="preserve">Tamborapa Pueblo - Ambato Tamborapa,
</t>
    </r>
    <r>
      <rPr>
        <b/>
        <sz val="10"/>
        <rFont val="Arial"/>
        <family val="2"/>
      </rPr>
      <t xml:space="preserve">Sector: </t>
    </r>
    <r>
      <rPr>
        <sz val="10"/>
        <rFont val="Arial"/>
        <family val="2"/>
      </rPr>
      <t>Churuyacu Km 91+240 - Km 91+305</t>
    </r>
  </si>
  <si>
    <r>
      <rPr>
        <b/>
        <sz val="10"/>
        <rFont val="Arial"/>
        <family val="2"/>
      </rPr>
      <t xml:space="preserve">PVN
</t>
    </r>
    <r>
      <rPr>
        <sz val="10"/>
        <rFont val="Arial"/>
        <family val="2"/>
      </rPr>
      <t>Administración por contrato</t>
    </r>
    <r>
      <rPr>
        <b/>
        <sz val="10"/>
        <rFont val="Arial"/>
        <family val="2"/>
      </rPr>
      <t xml:space="preserve">
</t>
    </r>
    <r>
      <rPr>
        <sz val="10"/>
        <rFont val="Arial"/>
        <family val="2"/>
      </rPr>
      <t>Jefatura zonal Cajamarca
Ing. Gianina Vertiz Zamora
Correo: gvertiz@pvn.gob.pe</t>
    </r>
  </si>
  <si>
    <t>VIALES-005276</t>
  </si>
  <si>
    <t xml:space="preserve">Maquinaria del Contratista Conservador Consorcio Corredor Vial
02 Camión volquete
02 Excavadora
</t>
  </si>
  <si>
    <r>
      <rPr>
        <b/>
        <sz val="10"/>
        <color theme="1"/>
        <rFont val="Arial"/>
        <family val="2"/>
      </rPr>
      <t xml:space="preserve">Ica
</t>
    </r>
    <r>
      <rPr>
        <sz val="10"/>
        <color theme="1"/>
        <rFont val="Arial"/>
        <family val="2"/>
      </rPr>
      <t>Chincha / Alto Laran</t>
    </r>
  </si>
  <si>
    <t>VIALES-005278</t>
  </si>
  <si>
    <t>VIALES-005280</t>
  </si>
  <si>
    <r>
      <rPr>
        <b/>
        <sz val="10"/>
        <rFont val="Arial"/>
        <family val="2"/>
      </rPr>
      <t xml:space="preserve">PVN
</t>
    </r>
    <r>
      <rPr>
        <sz val="10"/>
        <rFont val="Arial"/>
        <family val="2"/>
      </rPr>
      <t>Administración directa
Jefatura zonal Ica
Ing. Vladimir Rodriguez Bendayan - Jefe zonal Correo:Vrodriguez@pvn.gob.pe</t>
    </r>
  </si>
  <si>
    <t>VIALES-005281</t>
  </si>
  <si>
    <r>
      <t xml:space="preserve">Red Vial Nacional: PE-5NA,
Tramo: </t>
    </r>
    <r>
      <rPr>
        <sz val="10"/>
        <rFont val="Arial"/>
        <family val="2"/>
      </rPr>
      <t xml:space="preserve">Pozuzo - Codo de Pozuzo,
</t>
    </r>
    <r>
      <rPr>
        <b/>
        <sz val="10"/>
        <rFont val="Arial"/>
        <family val="2"/>
      </rPr>
      <t xml:space="preserve">Sector: </t>
    </r>
    <r>
      <rPr>
        <sz val="10"/>
        <rFont val="Arial"/>
        <family val="2"/>
      </rPr>
      <t>La Huanca Km 168+200 - Km 168+340</t>
    </r>
  </si>
  <si>
    <t>Maquinaria del Contratista Conservador Consorcio Bellavista
02 Cargador frontal
01 Camión volquete</t>
  </si>
  <si>
    <t>VIALES-005287</t>
  </si>
  <si>
    <r>
      <rPr>
        <b/>
        <sz val="10"/>
        <color theme="1"/>
        <rFont val="Arial"/>
        <family val="2"/>
      </rPr>
      <t>Arequipa</t>
    </r>
    <r>
      <rPr>
        <sz val="10"/>
        <color theme="1"/>
        <rFont val="Arial"/>
        <family val="2"/>
      </rPr>
      <t xml:space="preserve">
Caraveli / Lomas</t>
    </r>
  </si>
  <si>
    <r>
      <rPr>
        <b/>
        <sz val="10"/>
        <color theme="1"/>
        <rFont val="Arial"/>
        <family val="2"/>
      </rPr>
      <t>Lima</t>
    </r>
    <r>
      <rPr>
        <sz val="10"/>
        <color theme="1"/>
        <rFont val="Arial"/>
        <family val="2"/>
      </rPr>
      <t xml:space="preserve">
Yauyos / Colonia</t>
    </r>
  </si>
  <si>
    <t>VIALES-005288</t>
  </si>
  <si>
    <r>
      <rPr>
        <b/>
        <sz val="10"/>
        <color theme="1"/>
        <rFont val="Arial"/>
        <family val="2"/>
      </rPr>
      <t>Tacna</t>
    </r>
    <r>
      <rPr>
        <sz val="10"/>
        <color theme="1"/>
        <rFont val="Arial"/>
        <family val="2"/>
      </rPr>
      <t xml:space="preserve">
Tacna / Palca</t>
    </r>
  </si>
  <si>
    <r>
      <rPr>
        <b/>
        <sz val="10"/>
        <rFont val="Arial"/>
        <family val="2"/>
      </rPr>
      <t xml:space="preserve">Red Vial Nacional: PE-40, </t>
    </r>
    <r>
      <rPr>
        <sz val="10"/>
        <rFont val="Arial"/>
        <family val="2"/>
      </rPr>
      <t xml:space="preserve">
</t>
    </r>
    <r>
      <rPr>
        <b/>
        <sz val="10"/>
        <rFont val="Arial"/>
        <family val="2"/>
      </rPr>
      <t>Tramo:</t>
    </r>
    <r>
      <rPr>
        <sz val="10"/>
        <rFont val="Arial"/>
        <family val="2"/>
      </rPr>
      <t xml:space="preserve"> Tacna - Palca</t>
    </r>
    <r>
      <rPr>
        <sz val="10"/>
        <color theme="1"/>
        <rFont val="Arial"/>
        <family val="2"/>
      </rPr>
      <t>,</t>
    </r>
    <r>
      <rPr>
        <sz val="10"/>
        <rFont val="Arial"/>
        <family val="2"/>
      </rPr>
      <t xml:space="preserve">
</t>
    </r>
    <r>
      <rPr>
        <b/>
        <sz val="10"/>
        <rFont val="Arial"/>
        <family val="2"/>
      </rPr>
      <t>Sector</t>
    </r>
    <r>
      <rPr>
        <sz val="10"/>
        <rFont val="Arial"/>
        <family val="2"/>
      </rPr>
      <t>: Ingreso a Palca Km 47+950 - Km 53+200</t>
    </r>
  </si>
  <si>
    <t>VIALES-005290</t>
  </si>
  <si>
    <t>VIALES-005291</t>
  </si>
  <si>
    <t>VIALES-005289</t>
  </si>
  <si>
    <r>
      <rPr>
        <b/>
        <sz val="10"/>
        <rFont val="Arial"/>
        <family val="2"/>
      </rPr>
      <t>PVN</t>
    </r>
    <r>
      <rPr>
        <sz val="10"/>
        <rFont val="Arial"/>
        <family val="2"/>
      </rPr>
      <t xml:space="preserve">
Administración directa
Jefatura zonal Áncash
Ing.Henry Richard Silva Rimey - Jefe zonal
Correo: hsilva@pvn.gob.pe</t>
    </r>
  </si>
  <si>
    <t xml:space="preserve">Maquinaria de PVN
</t>
  </si>
  <si>
    <t>VIALES-005295</t>
  </si>
  <si>
    <t>VIALES-005293</t>
  </si>
  <si>
    <r>
      <rPr>
        <b/>
        <sz val="10"/>
        <color theme="1"/>
        <rFont val="Arial"/>
        <family val="2"/>
      </rPr>
      <t xml:space="preserve">Piura
</t>
    </r>
    <r>
      <rPr>
        <sz val="10"/>
        <color theme="1"/>
        <rFont val="Arial"/>
        <family val="2"/>
      </rPr>
      <t>Talara / El Alto</t>
    </r>
  </si>
  <si>
    <r>
      <rPr>
        <b/>
        <sz val="10"/>
        <rFont val="Arial"/>
        <family val="2"/>
      </rPr>
      <t xml:space="preserve">Red Vial Nacional: PE-1N (Panamericana Norte), </t>
    </r>
    <r>
      <rPr>
        <sz val="10"/>
        <rFont val="Arial"/>
        <family val="2"/>
      </rPr>
      <t xml:space="preserve">
</t>
    </r>
    <r>
      <rPr>
        <b/>
        <sz val="10"/>
        <rFont val="Arial"/>
        <family val="2"/>
      </rPr>
      <t xml:space="preserve">Tramo: </t>
    </r>
    <r>
      <rPr>
        <sz val="10"/>
        <rFont val="Arial"/>
        <family val="2"/>
      </rPr>
      <t xml:space="preserve">Sullana - Máncora,
</t>
    </r>
    <r>
      <rPr>
        <b/>
        <sz val="10"/>
        <rFont val="Arial"/>
        <family val="2"/>
      </rPr>
      <t>Sector</t>
    </r>
    <r>
      <rPr>
        <sz val="10"/>
        <rFont val="Arial"/>
        <family val="2"/>
      </rPr>
      <t>: El Alto Km 1144+420 - Km 1154+420</t>
    </r>
  </si>
  <si>
    <t>VIALES-005292</t>
  </si>
  <si>
    <r>
      <rPr>
        <b/>
        <sz val="10"/>
        <rFont val="Arial"/>
        <family val="2"/>
      </rPr>
      <t xml:space="preserve">Red Vial Nacional: PE-1N (Panamericana Norte), </t>
    </r>
    <r>
      <rPr>
        <sz val="10"/>
        <rFont val="Arial"/>
        <family val="2"/>
      </rPr>
      <t xml:space="preserve">
</t>
    </r>
    <r>
      <rPr>
        <b/>
        <sz val="10"/>
        <rFont val="Arial"/>
        <family val="2"/>
      </rPr>
      <t xml:space="preserve">Tramo: </t>
    </r>
    <r>
      <rPr>
        <sz val="10"/>
        <rFont val="Arial"/>
        <family val="2"/>
      </rPr>
      <t xml:space="preserve">Sullana - Máncora,
</t>
    </r>
    <r>
      <rPr>
        <b/>
        <sz val="10"/>
        <rFont val="Arial"/>
        <family val="2"/>
      </rPr>
      <t>Sector</t>
    </r>
    <r>
      <rPr>
        <sz val="10"/>
        <rFont val="Arial"/>
        <family val="2"/>
      </rPr>
      <t>: Coyonitas Km 1134+420 - Km 1144+420</t>
    </r>
  </si>
  <si>
    <r>
      <rPr>
        <b/>
        <sz val="10"/>
        <color theme="1"/>
        <rFont val="Arial"/>
        <family val="2"/>
      </rPr>
      <t>Apurímac</t>
    </r>
    <r>
      <rPr>
        <sz val="10"/>
        <color theme="1"/>
        <rFont val="Arial"/>
        <family val="2"/>
      </rPr>
      <t xml:space="preserve">
Cotabambas / Cotabambas</t>
    </r>
  </si>
  <si>
    <t>VIALES-005297</t>
  </si>
  <si>
    <r>
      <t xml:space="preserve">Red Vial Nacional: PE-36G,
Tramo: </t>
    </r>
    <r>
      <rPr>
        <sz val="10"/>
        <rFont val="Arial"/>
        <family val="2"/>
      </rPr>
      <t xml:space="preserve">Omate - Coalaque,
</t>
    </r>
    <r>
      <rPr>
        <b/>
        <sz val="10"/>
        <rFont val="Arial"/>
        <family val="2"/>
      </rPr>
      <t xml:space="preserve">Sector: </t>
    </r>
    <r>
      <rPr>
        <sz val="10"/>
        <rFont val="Arial"/>
        <family val="2"/>
      </rPr>
      <t>Omate Km 102+500 - Km 107+000</t>
    </r>
  </si>
  <si>
    <t>VIALES-005298</t>
  </si>
  <si>
    <r>
      <t xml:space="preserve">Red Vial Nacional: PE-5ND,
Tramo: </t>
    </r>
    <r>
      <rPr>
        <sz val="10"/>
        <rFont val="Arial"/>
        <family val="2"/>
      </rPr>
      <t xml:space="preserve">Wawico - Urakuza,
</t>
    </r>
    <r>
      <rPr>
        <b/>
        <sz val="10"/>
        <rFont val="Arial"/>
        <family val="2"/>
      </rPr>
      <t xml:space="preserve">Sector: </t>
    </r>
    <r>
      <rPr>
        <sz val="10"/>
        <rFont val="Arial"/>
        <family val="2"/>
      </rPr>
      <t xml:space="preserve"> Alto Perú Km 23+220 - Km 23+270</t>
    </r>
  </si>
  <si>
    <t>VIALES-005300</t>
  </si>
  <si>
    <t>VIALES-005304</t>
  </si>
  <si>
    <r>
      <rPr>
        <b/>
        <sz val="10"/>
        <color theme="1"/>
        <rFont val="Arial"/>
        <family val="2"/>
      </rPr>
      <t>Cajamarca</t>
    </r>
    <r>
      <rPr>
        <sz val="10"/>
        <color theme="1"/>
        <rFont val="Arial"/>
        <family val="2"/>
      </rPr>
      <t xml:space="preserve">
San Ignacio / Tabaconas</t>
    </r>
  </si>
  <si>
    <t>Maquinaria del Contratista Conservador Consorcio Bellavista
01 Excavadora
01 Camión volquete</t>
  </si>
  <si>
    <r>
      <t xml:space="preserve">Red Vial Nacional: PE-02B,
Tramo: </t>
    </r>
    <r>
      <rPr>
        <sz val="10"/>
        <rFont val="Arial"/>
        <family val="2"/>
      </rPr>
      <t xml:space="preserve">Sondor - Tamborapa,
</t>
    </r>
    <r>
      <rPr>
        <b/>
        <sz val="10"/>
        <rFont val="Arial"/>
        <family val="2"/>
      </rPr>
      <t xml:space="preserve">Sector: </t>
    </r>
    <r>
      <rPr>
        <sz val="10"/>
        <rFont val="Arial"/>
        <family val="2"/>
      </rPr>
      <t>Huascaray Km 32+450 - Km 32+480</t>
    </r>
  </si>
  <si>
    <r>
      <t xml:space="preserve">La Libertad
</t>
    </r>
    <r>
      <rPr>
        <sz val="10"/>
        <color theme="1"/>
        <rFont val="Arial"/>
        <family val="2"/>
      </rPr>
      <t>Santiago de Chuco / Quiruvilca</t>
    </r>
  </si>
  <si>
    <r>
      <rPr>
        <b/>
        <sz val="10"/>
        <rFont val="Arial"/>
        <family val="2"/>
      </rPr>
      <t xml:space="preserve">Red Vial Nacional: PE-3N, </t>
    </r>
    <r>
      <rPr>
        <sz val="10"/>
        <rFont val="Arial"/>
        <family val="2"/>
      </rPr>
      <t xml:space="preserve">
</t>
    </r>
    <r>
      <rPr>
        <b/>
        <sz val="10"/>
        <rFont val="Arial"/>
        <family val="2"/>
      </rPr>
      <t xml:space="preserve">Tramo: </t>
    </r>
    <r>
      <rPr>
        <sz val="10"/>
        <rFont val="Arial"/>
        <family val="2"/>
      </rPr>
      <t>Santiago de Chuco - Dv. Shorey</t>
    </r>
    <r>
      <rPr>
        <sz val="10"/>
        <color theme="1"/>
        <rFont val="Arial"/>
        <family val="2"/>
      </rPr>
      <t>,</t>
    </r>
    <r>
      <rPr>
        <sz val="10"/>
        <rFont val="Arial"/>
        <family val="2"/>
      </rPr>
      <t xml:space="preserve">
</t>
    </r>
    <r>
      <rPr>
        <b/>
        <sz val="10"/>
        <rFont val="Arial"/>
        <family val="2"/>
      </rPr>
      <t>Sector</t>
    </r>
    <r>
      <rPr>
        <sz val="10"/>
        <rFont val="Arial"/>
        <family val="2"/>
      </rPr>
      <t>: Chacomas - Dv. Shorey Km 983+000 - Km 1035+336</t>
    </r>
  </si>
  <si>
    <t>Perico</t>
  </si>
  <si>
    <t>VIALES-005316</t>
  </si>
  <si>
    <r>
      <t xml:space="preserve">Red Vial Nacional: PE-1S (Panamericana Sur),
Tramo: </t>
    </r>
    <r>
      <rPr>
        <sz val="10"/>
        <rFont val="Arial"/>
        <family val="2"/>
      </rPr>
      <t xml:space="preserve">Dv. Lomas - Chaviña -Peaje Yauca,
</t>
    </r>
    <r>
      <rPr>
        <b/>
        <sz val="10"/>
        <rFont val="Arial"/>
        <family val="2"/>
      </rPr>
      <t xml:space="preserve">Sector: </t>
    </r>
    <r>
      <rPr>
        <sz val="10"/>
        <rFont val="Arial"/>
        <family val="2"/>
      </rPr>
      <t>Caraveli Km 533+480 - Km 570+900</t>
    </r>
  </si>
  <si>
    <r>
      <t xml:space="preserve">Red Vial Nacional: PE-1N (Panamericana Norte),
Tramo: </t>
    </r>
    <r>
      <rPr>
        <sz val="10"/>
        <rFont val="Arial"/>
        <family val="2"/>
      </rPr>
      <t xml:space="preserve">Máncora - Puente Paz,
</t>
    </r>
    <r>
      <rPr>
        <b/>
        <sz val="10"/>
        <rFont val="Arial"/>
        <family val="2"/>
      </rPr>
      <t xml:space="preserve">Sector: </t>
    </r>
    <r>
      <rPr>
        <sz val="10"/>
        <rFont val="Arial"/>
        <family val="2"/>
      </rPr>
      <t>Pte. Huacura Km 1233+020 - Km 1236+920</t>
    </r>
  </si>
  <si>
    <t>Maquinaria del Contratista Conservador Consorcio Vial Nieva
01 Excavadora</t>
  </si>
  <si>
    <t>VIALES-005313</t>
  </si>
  <si>
    <t>Maquinaria de PVN
03 Excavadora
01 Tractor sobre oruga
01 Motoniveladora
01 Retroexcavadora
02 Cisterna
06 Camión volquete</t>
  </si>
  <si>
    <r>
      <rPr>
        <b/>
        <sz val="10"/>
        <color theme="1"/>
        <rFont val="Arial"/>
        <family val="2"/>
      </rPr>
      <t>Cusco</t>
    </r>
    <r>
      <rPr>
        <sz val="10"/>
        <color theme="1"/>
        <rFont val="Arial"/>
        <family val="2"/>
      </rPr>
      <t xml:space="preserve">
Canas / Kunturkanki</t>
    </r>
  </si>
  <si>
    <r>
      <rPr>
        <b/>
        <sz val="10"/>
        <rFont val="Arial"/>
        <family val="2"/>
      </rPr>
      <t xml:space="preserve">Red Vial Nacional: PE-34F, </t>
    </r>
    <r>
      <rPr>
        <sz val="10"/>
        <rFont val="Arial"/>
        <family val="2"/>
      </rPr>
      <t xml:space="preserve">
</t>
    </r>
    <r>
      <rPr>
        <b/>
        <sz val="10"/>
        <rFont val="Arial"/>
        <family val="2"/>
      </rPr>
      <t xml:space="preserve">Tramo: </t>
    </r>
    <r>
      <rPr>
        <sz val="10"/>
        <rFont val="Arial"/>
        <family val="2"/>
      </rPr>
      <t>Yanaoca - El Descanso</t>
    </r>
    <r>
      <rPr>
        <sz val="10"/>
        <color theme="1"/>
        <rFont val="Arial"/>
        <family val="2"/>
      </rPr>
      <t>,</t>
    </r>
    <r>
      <rPr>
        <sz val="10"/>
        <rFont val="Arial"/>
        <family val="2"/>
      </rPr>
      <t xml:space="preserve">
</t>
    </r>
    <r>
      <rPr>
        <b/>
        <sz val="10"/>
        <rFont val="Arial"/>
        <family val="2"/>
      </rPr>
      <t>Sector</t>
    </r>
    <r>
      <rPr>
        <sz val="10"/>
        <rFont val="Arial"/>
        <family val="2"/>
      </rPr>
      <t>: Central Patactira Km 07+250 - Km 07+270</t>
    </r>
  </si>
  <si>
    <t>VIALES-005320</t>
  </si>
  <si>
    <r>
      <t xml:space="preserve">La Libertad
</t>
    </r>
    <r>
      <rPr>
        <sz val="10"/>
        <color theme="1"/>
        <rFont val="Arial"/>
        <family val="2"/>
      </rPr>
      <t>Santiago de Chuco / Mollepata</t>
    </r>
  </si>
  <si>
    <r>
      <rPr>
        <b/>
        <sz val="10"/>
        <rFont val="Arial"/>
        <family val="2"/>
      </rPr>
      <t xml:space="preserve">Red Vial Nacional: PE-3N, </t>
    </r>
    <r>
      <rPr>
        <sz val="10"/>
        <rFont val="Arial"/>
        <family val="2"/>
      </rPr>
      <t xml:space="preserve">
</t>
    </r>
    <r>
      <rPr>
        <b/>
        <sz val="10"/>
        <rFont val="Arial"/>
        <family val="2"/>
      </rPr>
      <t xml:space="preserve">Tramo: </t>
    </r>
    <r>
      <rPr>
        <sz val="10"/>
        <rFont val="Arial"/>
        <family val="2"/>
      </rPr>
      <t>Mollepata - Angasmarca</t>
    </r>
    <r>
      <rPr>
        <sz val="10"/>
        <color theme="1"/>
        <rFont val="Arial"/>
        <family val="2"/>
      </rPr>
      <t>,</t>
    </r>
    <r>
      <rPr>
        <sz val="10"/>
        <rFont val="Arial"/>
        <family val="2"/>
      </rPr>
      <t xml:space="preserve">
</t>
    </r>
    <r>
      <rPr>
        <b/>
        <sz val="10"/>
        <rFont val="Arial"/>
        <family val="2"/>
      </rPr>
      <t>Sector</t>
    </r>
    <r>
      <rPr>
        <sz val="10"/>
        <rFont val="Arial"/>
        <family val="2"/>
      </rPr>
      <t>: Mollepata - Dv. Las Manzanas Km 917+696 - Km 958+000</t>
    </r>
  </si>
  <si>
    <t>VIALES-005323</t>
  </si>
  <si>
    <t>VIALES-005324</t>
  </si>
  <si>
    <r>
      <rPr>
        <b/>
        <sz val="10"/>
        <color theme="1"/>
        <rFont val="Arial"/>
        <family val="2"/>
      </rPr>
      <t xml:space="preserve">Piura
</t>
    </r>
    <r>
      <rPr>
        <sz val="10"/>
        <color theme="1"/>
        <rFont val="Arial"/>
        <family val="2"/>
      </rPr>
      <t>Huancabamba / El Carmen de la Frontera</t>
    </r>
  </si>
  <si>
    <r>
      <rPr>
        <b/>
        <sz val="10"/>
        <rFont val="Arial"/>
        <family val="2"/>
      </rPr>
      <t xml:space="preserve">Red Vial Nacional: PE-5S, </t>
    </r>
    <r>
      <rPr>
        <sz val="10"/>
        <rFont val="Arial"/>
        <family val="2"/>
      </rPr>
      <t xml:space="preserve">
</t>
    </r>
    <r>
      <rPr>
        <b/>
        <sz val="10"/>
        <rFont val="Arial"/>
        <family val="2"/>
      </rPr>
      <t>Tramo:</t>
    </r>
    <r>
      <rPr>
        <sz val="10"/>
        <rFont val="Arial"/>
        <family val="2"/>
      </rPr>
      <t xml:space="preserve"> Kivinaki - Pichanaki</t>
    </r>
    <r>
      <rPr>
        <sz val="10"/>
        <color theme="1"/>
        <rFont val="Arial"/>
        <family val="2"/>
      </rPr>
      <t>,</t>
    </r>
    <r>
      <rPr>
        <sz val="10"/>
        <rFont val="Arial"/>
        <family val="2"/>
      </rPr>
      <t xml:space="preserve">
</t>
    </r>
    <r>
      <rPr>
        <b/>
        <sz val="10"/>
        <rFont val="Arial"/>
        <family val="2"/>
      </rPr>
      <t>Sector</t>
    </r>
    <r>
      <rPr>
        <sz val="10"/>
        <rFont val="Arial"/>
        <family val="2"/>
      </rPr>
      <t>: Shimbillo Km 67+920 - Km 67+980</t>
    </r>
  </si>
  <si>
    <t>VIALES-005329</t>
  </si>
  <si>
    <t>VIALES-005330</t>
  </si>
  <si>
    <t>Maquinaria de PVN
01 Cargador frontal
01 Excavadora</t>
  </si>
  <si>
    <t>VIALES-005333</t>
  </si>
  <si>
    <r>
      <t xml:space="preserve">Red Vial Nacional: PE-34H,
Tramo: </t>
    </r>
    <r>
      <rPr>
        <sz val="10"/>
        <rFont val="Arial"/>
        <family val="2"/>
      </rPr>
      <t>Dv. Chuquine - Sandia,</t>
    </r>
    <r>
      <rPr>
        <b/>
        <sz val="10"/>
        <rFont val="Arial"/>
        <family val="2"/>
      </rPr>
      <t xml:space="preserve">
Sector: </t>
    </r>
    <r>
      <rPr>
        <sz val="10"/>
        <rFont val="Arial"/>
        <family val="2"/>
      </rPr>
      <t>Sandia Km 228+460 - Km 228+300</t>
    </r>
  </si>
  <si>
    <t>Maquinaria del Contratista Consorcio Novo Horizonte 3</t>
  </si>
  <si>
    <t>Maquinaria del Contratista Conservador Construcción Y Administración S.A. 
01 Retroexcavadora
01 Camión volquete</t>
  </si>
  <si>
    <r>
      <rPr>
        <b/>
        <sz val="10"/>
        <rFont val="Arial"/>
        <family val="2"/>
      </rPr>
      <t xml:space="preserve">Red Vial Nacional: PE-28B, </t>
    </r>
    <r>
      <rPr>
        <sz val="10"/>
        <rFont val="Arial"/>
        <family val="2"/>
      </rPr>
      <t xml:space="preserve">
</t>
    </r>
    <r>
      <rPr>
        <b/>
        <sz val="10"/>
        <rFont val="Arial"/>
        <family val="2"/>
      </rPr>
      <t xml:space="preserve">Tramo: </t>
    </r>
    <r>
      <rPr>
        <sz val="10"/>
        <rFont val="Arial"/>
        <family val="2"/>
      </rPr>
      <t>Santa María - Echarate</t>
    </r>
    <r>
      <rPr>
        <sz val="10"/>
        <color theme="1"/>
        <rFont val="Arial"/>
        <family val="2"/>
      </rPr>
      <t>,</t>
    </r>
    <r>
      <rPr>
        <sz val="10"/>
        <rFont val="Arial"/>
        <family val="2"/>
      </rPr>
      <t xml:space="preserve">
</t>
    </r>
    <r>
      <rPr>
        <b/>
        <sz val="10"/>
        <rFont val="Arial"/>
        <family val="2"/>
      </rPr>
      <t>Sector</t>
    </r>
    <r>
      <rPr>
        <sz val="10"/>
        <rFont val="Arial"/>
        <family val="2"/>
      </rPr>
      <t>: Huaynapata Km 448+250 - Km 448+300</t>
    </r>
  </si>
  <si>
    <r>
      <rPr>
        <b/>
        <sz val="10"/>
        <rFont val="Arial"/>
        <family val="2"/>
      </rPr>
      <t xml:space="preserve">Red Vial Nacional: PE-28B, </t>
    </r>
    <r>
      <rPr>
        <sz val="10"/>
        <rFont val="Arial"/>
        <family val="2"/>
      </rPr>
      <t xml:space="preserve">
</t>
    </r>
    <r>
      <rPr>
        <b/>
        <sz val="10"/>
        <rFont val="Arial"/>
        <family val="2"/>
      </rPr>
      <t xml:space="preserve">Tramo: </t>
    </r>
    <r>
      <rPr>
        <sz val="10"/>
        <rFont val="Arial"/>
        <family val="2"/>
      </rPr>
      <t>Santa María - Echarate</t>
    </r>
    <r>
      <rPr>
        <sz val="10"/>
        <color theme="1"/>
        <rFont val="Arial"/>
        <family val="2"/>
      </rPr>
      <t>,</t>
    </r>
    <r>
      <rPr>
        <sz val="10"/>
        <rFont val="Arial"/>
        <family val="2"/>
      </rPr>
      <t xml:space="preserve">
</t>
    </r>
    <r>
      <rPr>
        <b/>
        <sz val="10"/>
        <rFont val="Arial"/>
        <family val="2"/>
      </rPr>
      <t>Sector</t>
    </r>
    <r>
      <rPr>
        <sz val="10"/>
        <rFont val="Arial"/>
        <family val="2"/>
      </rPr>
      <t>: Salaspampa Km 459+800 - Km 459+830</t>
    </r>
  </si>
  <si>
    <r>
      <rPr>
        <b/>
        <sz val="10"/>
        <rFont val="Arial"/>
        <family val="2"/>
      </rPr>
      <t xml:space="preserve">Red Vial Nacional: PE-5S, </t>
    </r>
    <r>
      <rPr>
        <sz val="10"/>
        <rFont val="Arial"/>
        <family val="2"/>
      </rPr>
      <t xml:space="preserve">
</t>
    </r>
    <r>
      <rPr>
        <b/>
        <sz val="10"/>
        <rFont val="Arial"/>
        <family val="2"/>
      </rPr>
      <t>Tramo:</t>
    </r>
    <r>
      <rPr>
        <sz val="10"/>
        <rFont val="Arial"/>
        <family val="2"/>
      </rPr>
      <t xml:space="preserve"> Puente Raither - Satipo</t>
    </r>
    <r>
      <rPr>
        <sz val="10"/>
        <color theme="1"/>
        <rFont val="Arial"/>
        <family val="2"/>
      </rPr>
      <t>,</t>
    </r>
    <r>
      <rPr>
        <sz val="10"/>
        <rFont val="Arial"/>
        <family val="2"/>
      </rPr>
      <t xml:space="preserve">
</t>
    </r>
    <r>
      <rPr>
        <b/>
        <sz val="10"/>
        <rFont val="Arial"/>
        <family val="2"/>
      </rPr>
      <t>Sector</t>
    </r>
    <r>
      <rPr>
        <sz val="10"/>
        <rFont val="Arial"/>
        <family val="2"/>
      </rPr>
      <t>: Bajo Aldea Km 65+200- Km 65+210</t>
    </r>
  </si>
  <si>
    <r>
      <rPr>
        <b/>
        <sz val="10"/>
        <color theme="1"/>
        <rFont val="Arial"/>
        <family val="2"/>
      </rPr>
      <t xml:space="preserve">Cajamarca
</t>
    </r>
    <r>
      <rPr>
        <sz val="10"/>
        <color theme="1"/>
        <rFont val="Arial"/>
        <family val="2"/>
      </rPr>
      <t>Jaén / San José del Alto</t>
    </r>
  </si>
  <si>
    <t>Maquinaria de PVN
01 Excavadora</t>
  </si>
  <si>
    <r>
      <rPr>
        <b/>
        <sz val="10"/>
        <rFont val="Arial"/>
        <family val="2"/>
      </rPr>
      <t xml:space="preserve">Red Vial Nacional: PE-3SF, </t>
    </r>
    <r>
      <rPr>
        <sz val="10"/>
        <rFont val="Arial"/>
        <family val="2"/>
      </rPr>
      <t xml:space="preserve">
</t>
    </r>
    <r>
      <rPr>
        <b/>
        <sz val="10"/>
        <rFont val="Arial"/>
        <family val="2"/>
      </rPr>
      <t>Tramo:</t>
    </r>
    <r>
      <rPr>
        <sz val="10"/>
        <rFont val="Arial"/>
        <family val="2"/>
      </rPr>
      <t xml:space="preserve"> Cotabambas - Chalhuahuacho,
</t>
    </r>
    <r>
      <rPr>
        <b/>
        <sz val="10"/>
        <rFont val="Arial"/>
        <family val="2"/>
      </rPr>
      <t xml:space="preserve">Sector: </t>
    </r>
    <r>
      <rPr>
        <sz val="10"/>
        <rFont val="Arial"/>
        <family val="2"/>
      </rPr>
      <t>San Juan Km 313+950 - Km 314+025</t>
    </r>
  </si>
  <si>
    <t>19.01.26</t>
  </si>
  <si>
    <t>VIALES-005340</t>
  </si>
  <si>
    <r>
      <t xml:space="preserve">Red Vial Nacional: PE-3N,
Tramo: </t>
    </r>
    <r>
      <rPr>
        <sz val="10"/>
        <rFont val="Arial"/>
        <family val="2"/>
      </rPr>
      <t xml:space="preserve"> Cutervo - Chiple,</t>
    </r>
    <r>
      <rPr>
        <b/>
        <sz val="10"/>
        <rFont val="Arial"/>
        <family val="2"/>
      </rPr>
      <t xml:space="preserve">
Sector: </t>
    </r>
    <r>
      <rPr>
        <sz val="10"/>
        <rFont val="Arial"/>
        <family val="2"/>
      </rPr>
      <t>San Lorenzo</t>
    </r>
    <r>
      <rPr>
        <b/>
        <sz val="10"/>
        <rFont val="Arial"/>
        <family val="2"/>
      </rPr>
      <t xml:space="preserve"> </t>
    </r>
    <r>
      <rPr>
        <sz val="10"/>
        <rFont val="Arial"/>
        <family val="2"/>
      </rPr>
      <t>Km 1488+000 - Km 1488+050 (Km local 35+000 - Km 35+050)</t>
    </r>
  </si>
  <si>
    <r>
      <rPr>
        <b/>
        <sz val="10"/>
        <rFont val="Arial"/>
        <family val="2"/>
      </rPr>
      <t xml:space="preserve">Red Vial Nacional: PE-3ND, </t>
    </r>
    <r>
      <rPr>
        <sz val="10"/>
        <rFont val="Arial"/>
        <family val="2"/>
      </rPr>
      <t xml:space="preserve">
</t>
    </r>
    <r>
      <rPr>
        <b/>
        <sz val="10"/>
        <rFont val="Arial"/>
        <family val="2"/>
      </rPr>
      <t>Tramo:</t>
    </r>
    <r>
      <rPr>
        <sz val="10"/>
        <rFont val="Arial"/>
        <family val="2"/>
      </rPr>
      <t xml:space="preserve"> San Andrés - Santo Tomás</t>
    </r>
    <r>
      <rPr>
        <sz val="10"/>
        <color theme="1"/>
        <rFont val="Arial"/>
        <family val="2"/>
      </rPr>
      <t>,</t>
    </r>
    <r>
      <rPr>
        <sz val="10"/>
        <rFont val="Arial"/>
        <family val="2"/>
      </rPr>
      <t xml:space="preserve">
</t>
    </r>
    <r>
      <rPr>
        <b/>
        <sz val="10"/>
        <rFont val="Arial"/>
        <family val="2"/>
      </rPr>
      <t>Sector</t>
    </r>
    <r>
      <rPr>
        <sz val="10"/>
        <rFont val="Arial"/>
        <family val="2"/>
      </rPr>
      <t>: La Rinconada Km 80+320 - Km 80+340</t>
    </r>
  </si>
  <si>
    <r>
      <rPr>
        <b/>
        <sz val="10"/>
        <color theme="1"/>
        <rFont val="Arial"/>
        <family val="2"/>
      </rPr>
      <t>Cajamarca</t>
    </r>
    <r>
      <rPr>
        <sz val="10"/>
        <color theme="1"/>
        <rFont val="Arial"/>
        <family val="2"/>
      </rPr>
      <t xml:space="preserve">
Cutervo / Santo Tomás</t>
    </r>
  </si>
  <si>
    <t>VIALES-005346</t>
  </si>
  <si>
    <r>
      <t xml:space="preserve">Huánuco
</t>
    </r>
    <r>
      <rPr>
        <sz val="10"/>
        <color theme="1"/>
        <rFont val="Arial"/>
        <family val="2"/>
      </rPr>
      <t>Leoncio Prado / Hermilio Valdizán</t>
    </r>
  </si>
  <si>
    <r>
      <rPr>
        <b/>
        <sz val="10"/>
        <rFont val="Arial"/>
        <family val="2"/>
      </rPr>
      <t xml:space="preserve">Red Vial Nacional: PE-5N, </t>
    </r>
    <r>
      <rPr>
        <sz val="10"/>
        <rFont val="Arial"/>
        <family val="2"/>
      </rPr>
      <t xml:space="preserve">
</t>
    </r>
    <r>
      <rPr>
        <b/>
        <sz val="10"/>
        <rFont val="Arial"/>
        <family val="2"/>
      </rPr>
      <t>Tramo:</t>
    </r>
    <r>
      <rPr>
        <sz val="10"/>
        <rFont val="Arial"/>
        <family val="2"/>
      </rPr>
      <t xml:space="preserve"> Porongo - Dv. Tingo María</t>
    </r>
    <r>
      <rPr>
        <sz val="10"/>
        <color theme="1"/>
        <rFont val="Arial"/>
        <family val="2"/>
      </rPr>
      <t>,</t>
    </r>
    <r>
      <rPr>
        <sz val="10"/>
        <rFont val="Arial"/>
        <family val="2"/>
      </rPr>
      <t xml:space="preserve">
</t>
    </r>
    <r>
      <rPr>
        <b/>
        <sz val="10"/>
        <rFont val="Arial"/>
        <family val="2"/>
      </rPr>
      <t>Sector</t>
    </r>
    <r>
      <rPr>
        <sz val="10"/>
        <rFont val="Arial"/>
        <family val="2"/>
      </rPr>
      <t>: Caserío Pendencia Km 482+050 - Km 482+100</t>
    </r>
  </si>
  <si>
    <t>VIALES-005348</t>
  </si>
  <si>
    <t>Maquinaria del Contratista Conservador Consorcio Corredor Vial
01 Excavadora
02 Camión volquete
01 Cargador frontal</t>
  </si>
  <si>
    <t>02.02.26</t>
  </si>
  <si>
    <t>Pendencia</t>
  </si>
  <si>
    <r>
      <rPr>
        <b/>
        <sz val="10"/>
        <color theme="1"/>
        <rFont val="Arial"/>
        <family val="2"/>
      </rPr>
      <t xml:space="preserve">Apurímac
</t>
    </r>
    <r>
      <rPr>
        <sz val="10"/>
        <color theme="1"/>
        <rFont val="Arial"/>
        <family val="2"/>
      </rPr>
      <t>Grau  / Curasco</t>
    </r>
  </si>
  <si>
    <t>VIALES-005352</t>
  </si>
  <si>
    <r>
      <rPr>
        <b/>
        <sz val="10"/>
        <color theme="1"/>
        <rFont val="Arial"/>
        <family val="2"/>
      </rPr>
      <t xml:space="preserve">Amazonas
</t>
    </r>
    <r>
      <rPr>
        <sz val="10"/>
        <color theme="1"/>
        <rFont val="Arial"/>
        <family val="2"/>
      </rPr>
      <t>Luya / Ocumal</t>
    </r>
  </si>
  <si>
    <t>VIALES-005353</t>
  </si>
  <si>
    <r>
      <t xml:space="preserve">Red Vial Nacional: PE-40,
Tramo: </t>
    </r>
    <r>
      <rPr>
        <sz val="10"/>
        <rFont val="Arial"/>
        <family val="2"/>
      </rPr>
      <t xml:space="preserve">Palca - Alto Perú,
</t>
    </r>
    <r>
      <rPr>
        <b/>
        <sz val="10"/>
        <rFont val="Arial"/>
        <family val="2"/>
      </rPr>
      <t xml:space="preserve">Sector: </t>
    </r>
    <r>
      <rPr>
        <sz val="10"/>
        <rFont val="Arial"/>
        <family val="2"/>
      </rPr>
      <t>Pasa Los Vientos Km 112+200 - Km 118+400</t>
    </r>
  </si>
  <si>
    <t>VIALES-005354</t>
  </si>
  <si>
    <r>
      <rPr>
        <b/>
        <sz val="10"/>
        <rFont val="Arial"/>
        <family val="2"/>
      </rPr>
      <t xml:space="preserve">Red Vial Nacional: PE-28B, </t>
    </r>
    <r>
      <rPr>
        <sz val="10"/>
        <rFont val="Arial"/>
        <family val="2"/>
      </rPr>
      <t xml:space="preserve">
</t>
    </r>
    <r>
      <rPr>
        <b/>
        <sz val="10"/>
        <rFont val="Arial"/>
        <family val="2"/>
      </rPr>
      <t xml:space="preserve">Tramo: </t>
    </r>
    <r>
      <rPr>
        <sz val="10"/>
        <rFont val="Arial"/>
        <family val="2"/>
      </rPr>
      <t>Machente - San Francisco</t>
    </r>
    <r>
      <rPr>
        <sz val="10"/>
        <color theme="1"/>
        <rFont val="Arial"/>
        <family val="2"/>
      </rPr>
      <t>,</t>
    </r>
    <r>
      <rPr>
        <sz val="10"/>
        <rFont val="Arial"/>
        <family val="2"/>
      </rPr>
      <t xml:space="preserve">
</t>
    </r>
    <r>
      <rPr>
        <b/>
        <sz val="10"/>
        <rFont val="Arial"/>
        <family val="2"/>
      </rPr>
      <t>Sector</t>
    </r>
    <r>
      <rPr>
        <sz val="10"/>
        <rFont val="Arial"/>
        <family val="2"/>
      </rPr>
      <t>: Rosario Km 166+000 - Km 166+050</t>
    </r>
  </si>
  <si>
    <t>VIALES-005357</t>
  </si>
  <si>
    <t>VIALES-005358</t>
  </si>
  <si>
    <r>
      <rPr>
        <b/>
        <sz val="10"/>
        <color theme="1"/>
        <rFont val="Arial"/>
        <family val="2"/>
      </rPr>
      <t>Huánuco</t>
    </r>
    <r>
      <rPr>
        <sz val="10"/>
        <color theme="1"/>
        <rFont val="Arial"/>
        <family val="2"/>
      </rPr>
      <t xml:space="preserve">
Huánuco / Chinchao</t>
    </r>
  </si>
  <si>
    <r>
      <rPr>
        <b/>
        <sz val="10"/>
        <rFont val="Arial"/>
        <family val="2"/>
      </rPr>
      <t xml:space="preserve">Red Vial Nacional: PE-18A, </t>
    </r>
    <r>
      <rPr>
        <sz val="10"/>
        <rFont val="Arial"/>
        <family val="2"/>
      </rPr>
      <t xml:space="preserve">
</t>
    </r>
    <r>
      <rPr>
        <b/>
        <sz val="10"/>
        <rFont val="Arial"/>
        <family val="2"/>
      </rPr>
      <t xml:space="preserve">Tramo: </t>
    </r>
    <r>
      <rPr>
        <sz val="10"/>
        <rFont val="Arial"/>
        <family val="2"/>
      </rPr>
      <t>Santa María - Acomayo</t>
    </r>
    <r>
      <rPr>
        <sz val="10"/>
        <color theme="1"/>
        <rFont val="Arial"/>
        <family val="2"/>
      </rPr>
      <t>,</t>
    </r>
    <r>
      <rPr>
        <sz val="10"/>
        <rFont val="Arial"/>
        <family val="2"/>
      </rPr>
      <t xml:space="preserve">
</t>
    </r>
    <r>
      <rPr>
        <b/>
        <sz val="10"/>
        <rFont val="Arial"/>
        <family val="2"/>
      </rPr>
      <t>Sector</t>
    </r>
    <r>
      <rPr>
        <sz val="10"/>
        <rFont val="Arial"/>
        <family val="2"/>
      </rPr>
      <t>: Acomayo Km 31+100 - Km 31+200</t>
    </r>
  </si>
  <si>
    <t>VIALES-005359</t>
  </si>
  <si>
    <r>
      <rPr>
        <b/>
        <sz val="10"/>
        <color theme="1"/>
        <rFont val="Arial"/>
        <family val="2"/>
      </rPr>
      <t>Junín</t>
    </r>
    <r>
      <rPr>
        <sz val="10"/>
        <color theme="1"/>
        <rFont val="Arial"/>
        <family val="2"/>
      </rPr>
      <t xml:space="preserve">
Satipo / Mazamari</t>
    </r>
  </si>
  <si>
    <t>VIALES-005360</t>
  </si>
  <si>
    <r>
      <rPr>
        <b/>
        <sz val="10"/>
        <color theme="1"/>
        <rFont val="Arial"/>
        <family val="2"/>
      </rPr>
      <t>Ayacucho</t>
    </r>
    <r>
      <rPr>
        <sz val="10"/>
        <color theme="1"/>
        <rFont val="Arial"/>
        <family val="2"/>
      </rPr>
      <t xml:space="preserve">
Lucanas / Llauta</t>
    </r>
  </si>
  <si>
    <r>
      <t xml:space="preserve">Red Vial Nacional: PE-30D,
Tramo: </t>
    </r>
    <r>
      <rPr>
        <sz val="10"/>
        <rFont val="Arial"/>
        <family val="2"/>
      </rPr>
      <t xml:space="preserve">Palpa - Llauta,
</t>
    </r>
    <r>
      <rPr>
        <b/>
        <sz val="10"/>
        <rFont val="Arial"/>
        <family val="2"/>
      </rPr>
      <t xml:space="preserve">Sector: </t>
    </r>
    <r>
      <rPr>
        <sz val="10"/>
        <rFont val="Arial"/>
        <family val="2"/>
      </rPr>
      <t>Jabonería Km 22+300 - Km 22+420</t>
    </r>
  </si>
  <si>
    <t xml:space="preserve">Maquinaria de PVN
01 Excavadora 
01 Camión volquete 
01 Cargador frontal
</t>
  </si>
  <si>
    <t xml:space="preserve">Maquinaria de PVN
01 Cargador frontal
</t>
  </si>
  <si>
    <t>Maquinaria IIRSA SUR
01 Retroexcavadora
01 Camión volquete</t>
  </si>
  <si>
    <r>
      <rPr>
        <b/>
        <sz val="10"/>
        <color theme="1"/>
        <rFont val="Arial"/>
        <family val="2"/>
      </rPr>
      <t>Puno</t>
    </r>
    <r>
      <rPr>
        <sz val="10"/>
        <color theme="1"/>
        <rFont val="Arial"/>
        <family val="2"/>
      </rPr>
      <t xml:space="preserve">
Carabaya / San Gabán</t>
    </r>
  </si>
  <si>
    <t>VIALES-005365</t>
  </si>
  <si>
    <r>
      <rPr>
        <b/>
        <sz val="10"/>
        <rFont val="Arial"/>
        <family val="2"/>
      </rPr>
      <t>INTERSUR</t>
    </r>
    <r>
      <rPr>
        <sz val="10"/>
        <rFont val="Arial"/>
        <family val="2"/>
      </rPr>
      <t xml:space="preserve">
Comunicación vía correo:
Félix Cuty Curi
Supervisor de Pesaje y Servicios
Correo: fcuty@intersur.com.pe</t>
    </r>
  </si>
  <si>
    <t>VIALES-005366</t>
  </si>
  <si>
    <t>VIALES-005367</t>
  </si>
  <si>
    <r>
      <rPr>
        <b/>
        <sz val="10"/>
        <color theme="1"/>
        <rFont val="Arial"/>
        <family val="2"/>
      </rPr>
      <t>Puno</t>
    </r>
    <r>
      <rPr>
        <sz val="10"/>
        <color theme="1"/>
        <rFont val="Arial"/>
        <family val="2"/>
      </rPr>
      <t xml:space="preserve">
Sandia / Alto Inambari</t>
    </r>
  </si>
  <si>
    <r>
      <rPr>
        <b/>
        <sz val="10"/>
        <rFont val="Arial"/>
        <family val="2"/>
      </rPr>
      <t xml:space="preserve">Red Vial Nacional: PE-34H, </t>
    </r>
    <r>
      <rPr>
        <sz val="10"/>
        <rFont val="Arial"/>
        <family val="2"/>
      </rPr>
      <t xml:space="preserve">
</t>
    </r>
    <r>
      <rPr>
        <b/>
        <sz val="10"/>
        <rFont val="Arial"/>
        <family val="2"/>
      </rPr>
      <t xml:space="preserve">Tramo: </t>
    </r>
    <r>
      <rPr>
        <sz val="10"/>
        <rFont val="Arial"/>
        <family val="2"/>
      </rPr>
      <t>Quiquira - Putinapunco</t>
    </r>
    <r>
      <rPr>
        <sz val="10"/>
        <color theme="1"/>
        <rFont val="Arial"/>
        <family val="2"/>
      </rPr>
      <t>,</t>
    </r>
    <r>
      <rPr>
        <sz val="10"/>
        <rFont val="Arial"/>
        <family val="2"/>
      </rPr>
      <t xml:space="preserve">
</t>
    </r>
    <r>
      <rPr>
        <b/>
        <sz val="10"/>
        <rFont val="Arial"/>
        <family val="2"/>
      </rPr>
      <t>Sector</t>
    </r>
    <r>
      <rPr>
        <sz val="10"/>
        <rFont val="Arial"/>
        <family val="2"/>
      </rPr>
      <t>: Yanacocha Km 271+680 - Km 272+100</t>
    </r>
  </si>
  <si>
    <r>
      <t>Red Vial Nacional: PE-34B (Corredor Víal Interoceánico Sur),
Tramo:</t>
    </r>
    <r>
      <rPr>
        <sz val="10"/>
        <rFont val="Arial"/>
        <family val="2"/>
      </rPr>
      <t xml:space="preserve"> Ollachea - Pte. Inambari, </t>
    </r>
    <r>
      <rPr>
        <b/>
        <sz val="10"/>
        <rFont val="Arial"/>
        <family val="2"/>
      </rPr>
      <t xml:space="preserve">
Sector: </t>
    </r>
    <r>
      <rPr>
        <sz val="10"/>
        <rFont val="Arial"/>
        <family val="2"/>
      </rPr>
      <t>Km 256+000 - Km 259+500</t>
    </r>
  </si>
  <si>
    <r>
      <rPr>
        <b/>
        <sz val="10"/>
        <color theme="1"/>
        <rFont val="Arial"/>
        <family val="2"/>
      </rPr>
      <t xml:space="preserve">Piura </t>
    </r>
    <r>
      <rPr>
        <sz val="10"/>
        <color theme="1"/>
        <rFont val="Arial"/>
        <family val="2"/>
      </rPr>
      <t xml:space="preserve">
Huancabamba/ Huarmaca</t>
    </r>
  </si>
  <si>
    <r>
      <t xml:space="preserve">Red Vial Nacional: PE-3N, 
Tramo: </t>
    </r>
    <r>
      <rPr>
        <sz val="10"/>
        <rFont val="Arial"/>
        <family val="2"/>
      </rPr>
      <t>Pte  Hualapapampa - Km 81</t>
    </r>
    <r>
      <rPr>
        <b/>
        <sz val="10"/>
        <rFont val="Arial"/>
        <family val="2"/>
      </rPr>
      <t xml:space="preserve">,
Sector: </t>
    </r>
    <r>
      <rPr>
        <sz val="10"/>
        <rFont val="Arial"/>
        <family val="2"/>
      </rPr>
      <t>San Felipe Km 1623+100 (Local Km 61+100)</t>
    </r>
  </si>
  <si>
    <t>VIALES-005370</t>
  </si>
  <si>
    <t>Maquinaria IIRSA NORTE
01 Cargador frontal</t>
  </si>
  <si>
    <r>
      <rPr>
        <b/>
        <sz val="10"/>
        <color theme="1"/>
        <rFont val="Arial"/>
        <family val="2"/>
      </rPr>
      <t>Cajamarca</t>
    </r>
    <r>
      <rPr>
        <sz val="10"/>
        <color theme="1"/>
        <rFont val="Arial"/>
        <family val="2"/>
      </rPr>
      <t xml:space="preserve">
Jaén / San Felipe</t>
    </r>
  </si>
  <si>
    <t>Maquinaria de la Concesionaria INTERSUR
02 Cargador frontal</t>
  </si>
  <si>
    <t>Maquinaria del Contratista Conservador Vial Puma
01 Retroexcavadora</t>
  </si>
  <si>
    <t>Maquinaria del Contratista Conservador Consorcio Ejecutor San Francisco
01 Retroexcavadora</t>
  </si>
  <si>
    <t>Maquinaria del Contratista Conservador China Railway Tunnel Group
01 Retroexcavadora
01 Camión volquete</t>
  </si>
  <si>
    <t>Maquinaria del Contratista Conservador Consorcio Vial Yacu - Auca
01 Excavadora</t>
  </si>
  <si>
    <t>VIALES-005383</t>
  </si>
  <si>
    <t>VIALES-005382</t>
  </si>
  <si>
    <t>05.02.26</t>
  </si>
  <si>
    <t>VIALES-005384</t>
  </si>
  <si>
    <t>04.02.26</t>
  </si>
  <si>
    <r>
      <t xml:space="preserve">Red Vial Nacional: PE-5N, 
Tramo: </t>
    </r>
    <r>
      <rPr>
        <sz val="10"/>
        <rFont val="Arial"/>
        <family val="2"/>
      </rPr>
      <t>Puente Chino</t>
    </r>
    <r>
      <rPr>
        <b/>
        <sz val="10"/>
        <rFont val="Arial"/>
        <family val="2"/>
      </rPr>
      <t xml:space="preserve"> - </t>
    </r>
    <r>
      <rPr>
        <sz val="10"/>
        <rFont val="Arial"/>
        <family val="2"/>
      </rPr>
      <t>Aguaytía,</t>
    </r>
    <r>
      <rPr>
        <b/>
        <sz val="10"/>
        <rFont val="Arial"/>
        <family val="2"/>
      </rPr>
      <t xml:space="preserve">
Sector: </t>
    </r>
    <r>
      <rPr>
        <sz val="10"/>
        <rFont val="Arial"/>
        <family val="2"/>
      </rPr>
      <t>Puente Previsto Km 432+599 - Km 432+680</t>
    </r>
  </si>
  <si>
    <r>
      <rPr>
        <b/>
        <sz val="10"/>
        <rFont val="Arial"/>
        <family val="2"/>
      </rPr>
      <t>PVN</t>
    </r>
    <r>
      <rPr>
        <sz val="10"/>
        <rFont val="Arial"/>
        <family val="2"/>
      </rPr>
      <t xml:space="preserve">
Administración por contrato
Jefatura zonal Ucayali
Ing. Jonathan Baldomero Díaz Martínez - Jefe zonal
Correo: jbdiaz@pvn.gob.pe</t>
    </r>
  </si>
  <si>
    <t xml:space="preserve">Maquinaria del Contratista consorcio corredor vial
01 Excavadora
01 Cargador frontal
</t>
  </si>
  <si>
    <t>Maquinaria de IIRSA SUR
01 Retroexcavadora
03 Camión volquete
01 Cargador frontal</t>
  </si>
  <si>
    <t>VIALES-005389</t>
  </si>
  <si>
    <r>
      <t xml:space="preserve">Red Vial Nacional: PE-5N,
Tramo: </t>
    </r>
    <r>
      <rPr>
        <sz val="10"/>
        <rFont val="Arial"/>
        <family val="2"/>
      </rPr>
      <t>Villa Ric</t>
    </r>
    <r>
      <rPr>
        <b/>
        <sz val="10"/>
        <rFont val="Arial"/>
        <family val="2"/>
      </rPr>
      <t xml:space="preserve">a - </t>
    </r>
    <r>
      <rPr>
        <sz val="10"/>
        <rFont val="Arial"/>
        <family val="2"/>
      </rPr>
      <t xml:space="preserve">San Juan de Cacazu,
</t>
    </r>
    <r>
      <rPr>
        <b/>
        <sz val="10"/>
        <rFont val="Arial"/>
        <family val="2"/>
      </rPr>
      <t xml:space="preserve">Sector: </t>
    </r>
    <r>
      <rPr>
        <sz val="10"/>
        <rFont val="Arial"/>
        <family val="2"/>
      </rPr>
      <t>El Milagro Km 44+000 - Km 55+000</t>
    </r>
  </si>
  <si>
    <t>VIALES-005391</t>
  </si>
  <si>
    <t>VIALES-005390</t>
  </si>
  <si>
    <r>
      <t xml:space="preserve">Lima
</t>
    </r>
    <r>
      <rPr>
        <sz val="10"/>
        <color theme="1"/>
        <rFont val="Arial"/>
        <family val="2"/>
      </rPr>
      <t>Huarochirí / San Juan de Tantaranche</t>
    </r>
  </si>
  <si>
    <r>
      <rPr>
        <b/>
        <sz val="10"/>
        <rFont val="Arial"/>
        <family val="2"/>
      </rPr>
      <t xml:space="preserve">Red Vial Nacional: PE-22A, </t>
    </r>
    <r>
      <rPr>
        <sz val="10"/>
        <rFont val="Arial"/>
        <family val="2"/>
      </rPr>
      <t xml:space="preserve">
</t>
    </r>
    <r>
      <rPr>
        <b/>
        <sz val="10"/>
        <rFont val="Arial"/>
        <family val="2"/>
      </rPr>
      <t xml:space="preserve">Tramo: </t>
    </r>
    <r>
      <rPr>
        <sz val="10"/>
        <rFont val="Arial"/>
        <family val="2"/>
      </rPr>
      <t>Carhuapampa - Río Blanco</t>
    </r>
    <r>
      <rPr>
        <sz val="10"/>
        <color theme="1"/>
        <rFont val="Arial"/>
        <family val="2"/>
      </rPr>
      <t>,</t>
    </r>
    <r>
      <rPr>
        <sz val="10"/>
        <rFont val="Arial"/>
        <family val="2"/>
      </rPr>
      <t xml:space="preserve">
</t>
    </r>
    <r>
      <rPr>
        <b/>
        <sz val="10"/>
        <rFont val="Arial"/>
        <family val="2"/>
      </rPr>
      <t>Sector</t>
    </r>
    <r>
      <rPr>
        <sz val="10"/>
        <rFont val="Arial"/>
        <family val="2"/>
      </rPr>
      <t>: Tanta Km 127+000 - Km 181+000</t>
    </r>
  </si>
  <si>
    <r>
      <rPr>
        <b/>
        <sz val="10"/>
        <color theme="1"/>
        <rFont val="Arial"/>
        <family val="2"/>
      </rPr>
      <t xml:space="preserve">Áncash
</t>
    </r>
    <r>
      <rPr>
        <sz val="10"/>
        <color theme="1"/>
        <rFont val="Arial"/>
        <family val="2"/>
      </rPr>
      <t>Sihuas / Sicsibamba</t>
    </r>
  </si>
  <si>
    <r>
      <t xml:space="preserve">Red Vial Nacional: PE-12A,
Tramo: </t>
    </r>
    <r>
      <rPr>
        <sz val="10"/>
        <rFont val="Arial"/>
        <family val="2"/>
      </rPr>
      <t xml:space="preserve">Sihuas - Huacarachuco,
</t>
    </r>
    <r>
      <rPr>
        <b/>
        <sz val="10"/>
        <rFont val="Arial"/>
        <family val="2"/>
      </rPr>
      <t xml:space="preserve">Sector: </t>
    </r>
    <r>
      <rPr>
        <sz val="10"/>
        <rFont val="Arial"/>
        <family val="2"/>
      </rPr>
      <t>Quebrada Honda Km 110+000 - Km 110+300</t>
    </r>
  </si>
  <si>
    <t>VIALES-005393</t>
  </si>
  <si>
    <r>
      <rPr>
        <b/>
        <sz val="10"/>
        <color theme="1"/>
        <rFont val="Arial"/>
        <family val="2"/>
      </rPr>
      <t>Cajamarca</t>
    </r>
    <r>
      <rPr>
        <sz val="10"/>
        <color theme="1"/>
        <rFont val="Arial"/>
        <family val="2"/>
      </rPr>
      <t xml:space="preserve">
Cutervo / San Andrés de Cutervo</t>
    </r>
  </si>
  <si>
    <r>
      <t xml:space="preserve">Red Vial Nacional: PE-3ND,
Tramo: </t>
    </r>
    <r>
      <rPr>
        <sz val="10"/>
        <rFont val="Arial"/>
        <family val="2"/>
      </rPr>
      <t xml:space="preserve">San Andrés - Santo Tomás,
</t>
    </r>
    <r>
      <rPr>
        <b/>
        <sz val="10"/>
        <rFont val="Arial"/>
        <family val="2"/>
      </rPr>
      <t xml:space="preserve">Sector: </t>
    </r>
    <r>
      <rPr>
        <sz val="10"/>
        <rFont val="Arial"/>
        <family val="2"/>
      </rPr>
      <t>Bajo Pajonal Km 50+930 - Km 50+965</t>
    </r>
  </si>
  <si>
    <t>Maquinaria del Contratista Conservador MOTA ENGIL PERÚ
01 Cargador frontal</t>
  </si>
  <si>
    <r>
      <t xml:space="preserve">Red Vial Nacional: PE-3SF,
Tramo: </t>
    </r>
    <r>
      <rPr>
        <sz val="10"/>
        <rFont val="Arial"/>
        <family val="2"/>
      </rPr>
      <t xml:space="preserve">Puyso - Curasco,
</t>
    </r>
    <r>
      <rPr>
        <b/>
        <sz val="10"/>
        <rFont val="Arial"/>
        <family val="2"/>
      </rPr>
      <t xml:space="preserve">Sector: </t>
    </r>
    <r>
      <rPr>
        <sz val="10"/>
        <rFont val="Arial"/>
        <family val="2"/>
      </rPr>
      <t>Curasco Km 147+740 - Km 147+765</t>
    </r>
  </si>
  <si>
    <r>
      <t xml:space="preserve">Red Vial Nacional: PE-5NG,
Tramo: </t>
    </r>
    <r>
      <rPr>
        <sz val="10"/>
        <rFont val="Arial"/>
        <family val="2"/>
      </rPr>
      <t xml:space="preserve">Ocalli - Cohechan,
</t>
    </r>
    <r>
      <rPr>
        <b/>
        <sz val="10"/>
        <rFont val="Arial"/>
        <family val="2"/>
      </rPr>
      <t xml:space="preserve">Sector: </t>
    </r>
    <r>
      <rPr>
        <sz val="10"/>
        <rFont val="Arial"/>
        <family val="2"/>
      </rPr>
      <t>Congon Km 220+150 - Km 220+175</t>
    </r>
  </si>
  <si>
    <r>
      <rPr>
        <b/>
        <sz val="10"/>
        <rFont val="Arial"/>
        <family val="2"/>
      </rPr>
      <t xml:space="preserve">Red Vial Nacional: PE-04,
Tramo: </t>
    </r>
    <r>
      <rPr>
        <sz val="10"/>
        <rFont val="Arial"/>
        <family val="2"/>
      </rPr>
      <t xml:space="preserve">EMP. PE-04N (El cruce) - Ov Bayovar
</t>
    </r>
    <r>
      <rPr>
        <b/>
        <sz val="10"/>
        <rFont val="Arial"/>
        <family val="2"/>
      </rPr>
      <t>Sector</t>
    </r>
    <r>
      <rPr>
        <sz val="10"/>
        <rFont val="Arial"/>
        <family val="2"/>
      </rPr>
      <t>: La Niña Km 7+390- Km 7+510</t>
    </r>
  </si>
  <si>
    <r>
      <rPr>
        <b/>
        <sz val="10"/>
        <rFont val="Arial"/>
        <family val="2"/>
      </rPr>
      <t xml:space="preserve">Red Vial Nacional: PE-16A,
Tramo: </t>
    </r>
    <r>
      <rPr>
        <sz val="10"/>
        <rFont val="Arial"/>
        <family val="2"/>
      </rPr>
      <t xml:space="preserve">Cami - Utcas,
</t>
    </r>
    <r>
      <rPr>
        <b/>
        <sz val="10"/>
        <rFont val="Arial"/>
        <family val="2"/>
      </rPr>
      <t>Sector</t>
    </r>
    <r>
      <rPr>
        <sz val="10"/>
        <rFont val="Arial"/>
        <family val="2"/>
      </rPr>
      <t>: Utcas Km 110+000 - Km 130+000</t>
    </r>
  </si>
  <si>
    <r>
      <rPr>
        <b/>
        <sz val="10"/>
        <rFont val="Arial"/>
        <family val="2"/>
      </rPr>
      <t xml:space="preserve">Red Vial Nacional: PE-12A,
Tramo: </t>
    </r>
    <r>
      <rPr>
        <sz val="10"/>
        <rFont val="Arial"/>
        <family val="2"/>
      </rPr>
      <t>Sihuas - Mamahuaje</t>
    </r>
    <r>
      <rPr>
        <sz val="10"/>
        <color theme="1"/>
        <rFont val="Arial"/>
        <family val="2"/>
      </rPr>
      <t>,</t>
    </r>
    <r>
      <rPr>
        <sz val="10"/>
        <rFont val="Arial"/>
        <family val="2"/>
      </rPr>
      <t xml:space="preserve">
</t>
    </r>
    <r>
      <rPr>
        <b/>
        <sz val="10"/>
        <rFont val="Arial"/>
        <family val="2"/>
      </rPr>
      <t>Sector</t>
    </r>
    <r>
      <rPr>
        <sz val="10"/>
        <rFont val="Arial"/>
        <family val="2"/>
      </rPr>
      <t>: Suchiman y Comaru Km 128+420 - Km 134+708</t>
    </r>
  </si>
  <si>
    <r>
      <t xml:space="preserve">Red Vial Nacional: PE-28C, 
Tramo: </t>
    </r>
    <r>
      <rPr>
        <sz val="10"/>
        <rFont val="Arial"/>
        <family val="2"/>
      </rPr>
      <t>Puerto Villa - Cubantia,</t>
    </r>
    <r>
      <rPr>
        <b/>
        <sz val="10"/>
        <rFont val="Arial"/>
        <family val="2"/>
      </rPr>
      <t xml:space="preserve">
Sector: </t>
    </r>
    <r>
      <rPr>
        <sz val="10"/>
        <rFont val="Arial"/>
        <family val="2"/>
      </rPr>
      <t>Pachacutec - La Joya Km 157+000 - Km 172+000</t>
    </r>
  </si>
  <si>
    <r>
      <t xml:space="preserve">Red Vial Nacional: PE-18D, 
Tramo: </t>
    </r>
    <r>
      <rPr>
        <sz val="10"/>
        <rFont val="Arial"/>
        <family val="2"/>
      </rPr>
      <t xml:space="preserve">San Rafael - Alcas - Pozuzo,
</t>
    </r>
    <r>
      <rPr>
        <b/>
        <sz val="10"/>
        <rFont val="Arial"/>
        <family val="2"/>
      </rPr>
      <t xml:space="preserve">Sector: </t>
    </r>
    <r>
      <rPr>
        <sz val="10"/>
        <rFont val="Arial"/>
        <family val="2"/>
      </rPr>
      <t>Pucayacu Km 130+600 - Km 130+900</t>
    </r>
  </si>
  <si>
    <r>
      <rPr>
        <b/>
        <sz val="10"/>
        <color theme="1"/>
        <rFont val="Arial"/>
        <family val="2"/>
      </rPr>
      <t xml:space="preserve">Áncash
</t>
    </r>
    <r>
      <rPr>
        <sz val="10"/>
        <color theme="1"/>
        <rFont val="Arial"/>
        <family val="2"/>
      </rPr>
      <t>Huaylas / Yuracmarca</t>
    </r>
  </si>
  <si>
    <r>
      <t xml:space="preserve">Red Vial Nacional: PE-3N,
Tramo: </t>
    </r>
    <r>
      <rPr>
        <sz val="10"/>
        <rFont val="Arial"/>
        <family val="2"/>
      </rPr>
      <t>Sector 2,</t>
    </r>
    <r>
      <rPr>
        <b/>
        <sz val="10"/>
        <rFont val="Arial"/>
        <family val="2"/>
      </rPr>
      <t xml:space="preserve">
Sector: </t>
    </r>
    <r>
      <rPr>
        <sz val="10"/>
        <rFont val="Arial"/>
        <family val="2"/>
      </rPr>
      <t>Huallanca - Nueva Esperanza Km 698+650 - Km 968+700</t>
    </r>
  </si>
  <si>
    <t>VIALES-005396</t>
  </si>
  <si>
    <r>
      <t xml:space="preserve">Red Vial Nacional: PE-04B, 
Tramo: </t>
    </r>
    <r>
      <rPr>
        <sz val="10"/>
        <rFont val="Arial"/>
        <family val="2"/>
      </rPr>
      <t>05 El Chinche - Tambo</t>
    </r>
    <r>
      <rPr>
        <b/>
        <sz val="10"/>
        <rFont val="Arial"/>
        <family val="2"/>
      </rPr>
      <t xml:space="preserve">,
Sector: </t>
    </r>
    <r>
      <rPr>
        <sz val="10"/>
        <rFont val="Arial"/>
        <family val="2"/>
      </rPr>
      <t xml:space="preserve">Km 57+300 </t>
    </r>
    <r>
      <rPr>
        <b/>
        <sz val="10"/>
        <rFont val="Arial"/>
        <family val="2"/>
      </rPr>
      <t xml:space="preserve">- </t>
    </r>
    <r>
      <rPr>
        <sz val="10"/>
        <rFont val="Arial"/>
        <family val="2"/>
      </rPr>
      <t>Km 57+310</t>
    </r>
  </si>
  <si>
    <t>VIALES-005398</t>
  </si>
  <si>
    <r>
      <rPr>
        <b/>
        <sz val="10"/>
        <color theme="1"/>
        <rFont val="Arial"/>
        <family val="2"/>
      </rPr>
      <t>Cajamarca</t>
    </r>
    <r>
      <rPr>
        <sz val="10"/>
        <color theme="1"/>
        <rFont val="Arial"/>
        <family val="2"/>
      </rPr>
      <t xml:space="preserve">
Cajamarca / Cajamarca</t>
    </r>
  </si>
  <si>
    <t>VIALES-005399</t>
  </si>
  <si>
    <r>
      <rPr>
        <b/>
        <sz val="10"/>
        <color theme="1"/>
        <rFont val="Arial"/>
        <family val="2"/>
      </rPr>
      <t>Madre de Dios</t>
    </r>
    <r>
      <rPr>
        <sz val="10"/>
        <color theme="1"/>
        <rFont val="Arial"/>
        <family val="2"/>
      </rPr>
      <t xml:space="preserve">
Tambopata / Inambari</t>
    </r>
  </si>
  <si>
    <t>Maquinaria de IIRSA SUR
01 Cargador frontal</t>
  </si>
  <si>
    <t>VIALES-005404</t>
  </si>
  <si>
    <r>
      <rPr>
        <b/>
        <sz val="10"/>
        <rFont val="Arial"/>
        <family val="2"/>
      </rPr>
      <t xml:space="preserve">Red Vial Nacional: PE-5S, </t>
    </r>
    <r>
      <rPr>
        <sz val="10"/>
        <rFont val="Arial"/>
        <family val="2"/>
      </rPr>
      <t xml:space="preserve">
</t>
    </r>
    <r>
      <rPr>
        <b/>
        <sz val="10"/>
        <rFont val="Arial"/>
        <family val="2"/>
      </rPr>
      <t xml:space="preserve">Tramo: </t>
    </r>
    <r>
      <rPr>
        <sz val="10"/>
        <rFont val="Arial"/>
        <family val="2"/>
      </rPr>
      <t>Perene - Yurinaki</t>
    </r>
    <r>
      <rPr>
        <sz val="10"/>
        <color theme="1"/>
        <rFont val="Arial"/>
        <family val="2"/>
      </rPr>
      <t>,</t>
    </r>
    <r>
      <rPr>
        <sz val="10"/>
        <rFont val="Arial"/>
        <family val="2"/>
      </rPr>
      <t xml:space="preserve">
</t>
    </r>
    <r>
      <rPr>
        <b/>
        <sz val="10"/>
        <rFont val="Arial"/>
        <family val="2"/>
      </rPr>
      <t>Sector</t>
    </r>
    <r>
      <rPr>
        <sz val="10"/>
        <rFont val="Arial"/>
        <family val="2"/>
      </rPr>
      <t>: Boca Tigre Km 33+360 - Km 33+380</t>
    </r>
  </si>
  <si>
    <r>
      <rPr>
        <b/>
        <sz val="10"/>
        <rFont val="Arial"/>
        <family val="2"/>
      </rPr>
      <t xml:space="preserve">PVN
</t>
    </r>
    <r>
      <rPr>
        <sz val="10"/>
        <rFont val="Arial"/>
        <family val="2"/>
      </rPr>
      <t>Administración por Contrato
Jefatura zonal Junín - Pasco 
Ing. Ronald Blanco Gonzales - Jefe zonal Correo:rblanco@pvn.gob.pe</t>
    </r>
  </si>
  <si>
    <r>
      <rPr>
        <b/>
        <sz val="10"/>
        <color theme="1"/>
        <rFont val="Arial"/>
        <family val="2"/>
      </rPr>
      <t>Junín</t>
    </r>
    <r>
      <rPr>
        <sz val="10"/>
        <color theme="1"/>
        <rFont val="Arial"/>
        <family val="2"/>
      </rPr>
      <t xml:space="preserve">
Chanchamayo / Perene</t>
    </r>
  </si>
  <si>
    <t>VIALES-005408</t>
  </si>
  <si>
    <r>
      <t xml:space="preserve">Huancavelica
</t>
    </r>
    <r>
      <rPr>
        <sz val="10"/>
        <color theme="1"/>
        <rFont val="Arial"/>
        <family val="2"/>
      </rPr>
      <t>Huaytará / Pilpichaca</t>
    </r>
  </si>
  <si>
    <t>VIALES-005409</t>
  </si>
  <si>
    <r>
      <t xml:space="preserve">Ayacucho
</t>
    </r>
    <r>
      <rPr>
        <sz val="10"/>
        <color theme="1"/>
        <rFont val="Arial"/>
        <family val="2"/>
      </rPr>
      <t>Huamanga / Vinchos</t>
    </r>
  </si>
  <si>
    <t>VIALES-005410</t>
  </si>
  <si>
    <t>VIALES-005411</t>
  </si>
  <si>
    <r>
      <rPr>
        <b/>
        <sz val="10"/>
        <rFont val="Arial"/>
        <family val="2"/>
      </rPr>
      <t xml:space="preserve">Red Vial Nacional: PE-18A, </t>
    </r>
    <r>
      <rPr>
        <sz val="10"/>
        <rFont val="Arial"/>
        <family val="2"/>
      </rPr>
      <t xml:space="preserve">
</t>
    </r>
    <r>
      <rPr>
        <b/>
        <sz val="10"/>
        <rFont val="Arial"/>
        <family val="2"/>
      </rPr>
      <t xml:space="preserve">Tramo: </t>
    </r>
    <r>
      <rPr>
        <sz val="10"/>
        <rFont val="Arial"/>
        <family val="2"/>
      </rPr>
      <t>Puente Rancho - Chinchao</t>
    </r>
    <r>
      <rPr>
        <sz val="10"/>
        <color theme="1"/>
        <rFont val="Arial"/>
        <family val="2"/>
      </rPr>
      <t>,</t>
    </r>
    <r>
      <rPr>
        <sz val="10"/>
        <rFont val="Arial"/>
        <family val="2"/>
      </rPr>
      <t xml:space="preserve">
</t>
    </r>
    <r>
      <rPr>
        <b/>
        <sz val="10"/>
        <rFont val="Arial"/>
        <family val="2"/>
      </rPr>
      <t>Sector</t>
    </r>
    <r>
      <rPr>
        <sz val="10"/>
        <rFont val="Arial"/>
        <family val="2"/>
      </rPr>
      <t>: Bandera Km 42+200 - Km 46+765</t>
    </r>
  </si>
  <si>
    <t>Maquinaria del Contratista Conservador Consorcio Vial Huari
01 Retroexcavadora
01 Camión volquete</t>
  </si>
  <si>
    <r>
      <rPr>
        <b/>
        <sz val="10"/>
        <rFont val="Arial"/>
        <family val="2"/>
      </rPr>
      <t xml:space="preserve">Red Vial Nacional: PE-02A, </t>
    </r>
    <r>
      <rPr>
        <sz val="10"/>
        <rFont val="Arial"/>
        <family val="2"/>
      </rPr>
      <t xml:space="preserve">
</t>
    </r>
    <r>
      <rPr>
        <b/>
        <sz val="10"/>
        <rFont val="Arial"/>
        <family val="2"/>
      </rPr>
      <t xml:space="preserve">Tramo: </t>
    </r>
    <r>
      <rPr>
        <sz val="10"/>
        <rFont val="Arial"/>
        <family val="2"/>
      </rPr>
      <t xml:space="preserve">Emp. La Afiladera - Cruz Blanca,
</t>
    </r>
    <r>
      <rPr>
        <b/>
        <sz val="10"/>
        <rFont val="Arial"/>
        <family val="2"/>
      </rPr>
      <t>Sector</t>
    </r>
    <r>
      <rPr>
        <sz val="10"/>
        <rFont val="Arial"/>
        <family val="2"/>
      </rPr>
      <t>: Palambla - La Paccha Km 79+000 - Km 84+000</t>
    </r>
  </si>
  <si>
    <r>
      <rPr>
        <b/>
        <sz val="10"/>
        <rFont val="Arial"/>
        <family val="2"/>
      </rPr>
      <t xml:space="preserve">Red Vial Nacional: PE-02A, </t>
    </r>
    <r>
      <rPr>
        <sz val="10"/>
        <rFont val="Arial"/>
        <family val="2"/>
      </rPr>
      <t xml:space="preserve">
</t>
    </r>
    <r>
      <rPr>
        <b/>
        <sz val="10"/>
        <rFont val="Arial"/>
        <family val="2"/>
      </rPr>
      <t xml:space="preserve">Tramo: </t>
    </r>
    <r>
      <rPr>
        <sz val="10"/>
        <rFont val="Arial"/>
        <family val="2"/>
      </rPr>
      <t xml:space="preserve">Cruz Blanca - Huancabamba,
</t>
    </r>
    <r>
      <rPr>
        <b/>
        <sz val="10"/>
        <rFont val="Arial"/>
        <family val="2"/>
      </rPr>
      <t>Sector</t>
    </r>
    <r>
      <rPr>
        <sz val="10"/>
        <rFont val="Arial"/>
        <family val="2"/>
      </rPr>
      <t>: Cielo Azul - El Porvenir Km 122+000 - Km 127+000</t>
    </r>
  </si>
  <si>
    <t>VIALES-005413</t>
  </si>
  <si>
    <t>VIALES-005414</t>
  </si>
  <si>
    <t>VIALES-005415</t>
  </si>
  <si>
    <r>
      <rPr>
        <b/>
        <sz val="10"/>
        <rFont val="Arial"/>
        <family val="2"/>
      </rPr>
      <t xml:space="preserve">Red Vial Nacional: PE-36G, </t>
    </r>
    <r>
      <rPr>
        <sz val="10"/>
        <rFont val="Arial"/>
        <family val="2"/>
      </rPr>
      <t xml:space="preserve">
</t>
    </r>
    <r>
      <rPr>
        <b/>
        <sz val="10"/>
        <rFont val="Arial"/>
        <family val="2"/>
      </rPr>
      <t>Tramo:</t>
    </r>
    <r>
      <rPr>
        <sz val="10"/>
        <rFont val="Arial"/>
        <family val="2"/>
      </rPr>
      <t xml:space="preserve"> San June - Omate</t>
    </r>
    <r>
      <rPr>
        <sz val="10"/>
        <color theme="1"/>
        <rFont val="Arial"/>
        <family val="2"/>
      </rPr>
      <t>,</t>
    </r>
    <r>
      <rPr>
        <sz val="10"/>
        <rFont val="Arial"/>
        <family val="2"/>
      </rPr>
      <t xml:space="preserve">
</t>
    </r>
    <r>
      <rPr>
        <b/>
        <sz val="10"/>
        <rFont val="Arial"/>
        <family val="2"/>
      </rPr>
      <t>Sector</t>
    </r>
    <r>
      <rPr>
        <sz val="10"/>
        <rFont val="Arial"/>
        <family val="2"/>
      </rPr>
      <t>: Quinistaquillas Km 75+150 - Km 75+160</t>
    </r>
  </si>
  <si>
    <t>Maquinaria del Contratista Conservador Consorcio Vial Puma
01 Retroexcavadora</t>
  </si>
  <si>
    <t xml:space="preserve">Maquinaria de PVN
01 Cargador frontal
01 Camión volquete
01 Excavadora </t>
  </si>
  <si>
    <t>Maquinaria de PVN
01 Motoniveladora
01 Rodillo liso</t>
  </si>
  <si>
    <r>
      <rPr>
        <b/>
        <sz val="10"/>
        <color theme="1"/>
        <rFont val="Arial"/>
        <family val="2"/>
      </rPr>
      <t>Junín</t>
    </r>
    <r>
      <rPr>
        <sz val="10"/>
        <color theme="1"/>
        <rFont val="Arial"/>
        <family val="2"/>
      </rPr>
      <t xml:space="preserve">
Satipo / Rio Tambo</t>
    </r>
  </si>
  <si>
    <r>
      <rPr>
        <b/>
        <sz val="10"/>
        <rFont val="Arial"/>
        <family val="2"/>
      </rPr>
      <t xml:space="preserve">Red Vial Nacional: PE-5S, </t>
    </r>
    <r>
      <rPr>
        <sz val="10"/>
        <rFont val="Arial"/>
        <family val="2"/>
      </rPr>
      <t xml:space="preserve">
</t>
    </r>
    <r>
      <rPr>
        <b/>
        <sz val="10"/>
        <rFont val="Arial"/>
        <family val="2"/>
      </rPr>
      <t xml:space="preserve">Tramo: </t>
    </r>
    <r>
      <rPr>
        <sz val="10"/>
        <rFont val="Arial"/>
        <family val="2"/>
      </rPr>
      <t>Mazamari - Puerto Ocopa</t>
    </r>
    <r>
      <rPr>
        <sz val="10"/>
        <color theme="1"/>
        <rFont val="Arial"/>
        <family val="2"/>
      </rPr>
      <t>,</t>
    </r>
    <r>
      <rPr>
        <sz val="10"/>
        <rFont val="Arial"/>
        <family val="2"/>
      </rPr>
      <t xml:space="preserve">
</t>
    </r>
    <r>
      <rPr>
        <b/>
        <sz val="10"/>
        <rFont val="Arial"/>
        <family val="2"/>
      </rPr>
      <t>Sector</t>
    </r>
    <r>
      <rPr>
        <sz val="10"/>
        <rFont val="Arial"/>
        <family val="2"/>
      </rPr>
      <t>: Pueblo Libre - Boca Satipo Km 162+350 - Km 165+800</t>
    </r>
  </si>
  <si>
    <r>
      <rPr>
        <b/>
        <sz val="10"/>
        <rFont val="Arial"/>
        <family val="2"/>
      </rPr>
      <t xml:space="preserve">Red Vial Nacional: PE-5S, </t>
    </r>
    <r>
      <rPr>
        <sz val="10"/>
        <rFont val="Arial"/>
        <family val="2"/>
      </rPr>
      <t xml:space="preserve">
</t>
    </r>
    <r>
      <rPr>
        <b/>
        <sz val="10"/>
        <rFont val="Arial"/>
        <family val="2"/>
      </rPr>
      <t xml:space="preserve">Tramo: </t>
    </r>
    <r>
      <rPr>
        <sz val="10"/>
        <rFont val="Arial"/>
        <family val="2"/>
      </rPr>
      <t>Mazamari - Puerto Ocopa</t>
    </r>
    <r>
      <rPr>
        <sz val="10"/>
        <color theme="1"/>
        <rFont val="Arial"/>
        <family val="2"/>
      </rPr>
      <t>,</t>
    </r>
    <r>
      <rPr>
        <sz val="10"/>
        <rFont val="Arial"/>
        <family val="2"/>
      </rPr>
      <t xml:space="preserve">
</t>
    </r>
    <r>
      <rPr>
        <b/>
        <sz val="10"/>
        <rFont val="Arial"/>
        <family val="2"/>
      </rPr>
      <t>Sector</t>
    </r>
    <r>
      <rPr>
        <sz val="10"/>
        <rFont val="Arial"/>
        <family val="2"/>
      </rPr>
      <t>: Boca Satipo Km 168+500</t>
    </r>
  </si>
  <si>
    <t>VIALES-005416</t>
  </si>
  <si>
    <t>VIALES-005417</t>
  </si>
  <si>
    <t>fOTO</t>
  </si>
  <si>
    <t>Maquinaria IIRSA SUR
01 Escavadora
01 Cargador frontal
06 Camión volquete
01 Cisterna</t>
  </si>
  <si>
    <r>
      <rPr>
        <b/>
        <sz val="10"/>
        <rFont val="Arial"/>
        <family val="2"/>
      </rPr>
      <t xml:space="preserve">Red Vial Nacional: PE-28A, </t>
    </r>
    <r>
      <rPr>
        <sz val="10"/>
        <rFont val="Arial"/>
        <family val="2"/>
      </rPr>
      <t xml:space="preserve">
</t>
    </r>
    <r>
      <rPr>
        <b/>
        <sz val="10"/>
        <rFont val="Arial"/>
        <family val="2"/>
      </rPr>
      <t xml:space="preserve">Tramo: </t>
    </r>
    <r>
      <rPr>
        <sz val="10"/>
        <rFont val="Arial"/>
        <family val="2"/>
      </rPr>
      <t>Rumichaca - Apacheta</t>
    </r>
    <r>
      <rPr>
        <sz val="10"/>
        <color theme="1"/>
        <rFont val="Arial"/>
        <family val="2"/>
      </rPr>
      <t>,</t>
    </r>
    <r>
      <rPr>
        <sz val="10"/>
        <rFont val="Arial"/>
        <family val="2"/>
      </rPr>
      <t xml:space="preserve">
</t>
    </r>
    <r>
      <rPr>
        <b/>
        <sz val="10"/>
        <rFont val="Arial"/>
        <family val="2"/>
      </rPr>
      <t>Sector</t>
    </r>
    <r>
      <rPr>
        <sz val="10"/>
        <rFont val="Arial"/>
        <family val="2"/>
      </rPr>
      <t>: Rumichaca - Apachatea Km 195+000 - Km 205+000</t>
    </r>
  </si>
  <si>
    <t>VIALES-005419</t>
  </si>
  <si>
    <r>
      <rPr>
        <b/>
        <sz val="10"/>
        <color theme="1"/>
        <rFont val="Arial"/>
        <family val="2"/>
      </rPr>
      <t>La Libertad</t>
    </r>
    <r>
      <rPr>
        <sz val="10"/>
        <color theme="1"/>
        <rFont val="Arial"/>
        <family val="2"/>
      </rPr>
      <t xml:space="preserve">
Gran Chimú / Cascas</t>
    </r>
  </si>
  <si>
    <r>
      <t xml:space="preserve">Red Vial Nacional: PE-1NF,
Tramo: </t>
    </r>
    <r>
      <rPr>
        <sz val="10"/>
        <rFont val="Arial"/>
        <family val="2"/>
      </rPr>
      <t xml:space="preserve">Cascas - Contumaza,
</t>
    </r>
    <r>
      <rPr>
        <b/>
        <sz val="10"/>
        <rFont val="Arial"/>
        <family val="2"/>
      </rPr>
      <t xml:space="preserve">Sector: </t>
    </r>
    <r>
      <rPr>
        <sz val="10"/>
        <rFont val="Arial"/>
        <family val="2"/>
      </rPr>
      <t>La Lima Km 80+640 - Km 80+660</t>
    </r>
  </si>
  <si>
    <t>Maquinaria del Contratista Conservador Consorcio Vial Chicama
01 Retroexcavadora
01 Camión volquete</t>
  </si>
  <si>
    <t>VIALES-005423</t>
  </si>
  <si>
    <r>
      <t xml:space="preserve">Apurímac
</t>
    </r>
    <r>
      <rPr>
        <sz val="10"/>
        <color theme="1"/>
        <rFont val="Arial"/>
        <family val="2"/>
      </rPr>
      <t>Andahuaylas / Tumay Huaraca</t>
    </r>
  </si>
  <si>
    <r>
      <rPr>
        <b/>
        <sz val="10"/>
        <rFont val="Arial"/>
        <family val="2"/>
      </rPr>
      <t xml:space="preserve">Red Vial Nacional: PE-30B, </t>
    </r>
    <r>
      <rPr>
        <sz val="10"/>
        <rFont val="Arial"/>
        <family val="2"/>
      </rPr>
      <t xml:space="preserve">
</t>
    </r>
    <r>
      <rPr>
        <b/>
        <sz val="10"/>
        <rFont val="Arial"/>
        <family val="2"/>
      </rPr>
      <t xml:space="preserve">Tramo: </t>
    </r>
    <r>
      <rPr>
        <sz val="10"/>
        <rFont val="Arial"/>
        <family val="2"/>
      </rPr>
      <t>Pampachiri - Dv. Cochapucrio</t>
    </r>
    <r>
      <rPr>
        <sz val="10"/>
        <color theme="1"/>
        <rFont val="Arial"/>
        <family val="2"/>
      </rPr>
      <t>,</t>
    </r>
    <r>
      <rPr>
        <sz val="10"/>
        <rFont val="Arial"/>
        <family val="2"/>
      </rPr>
      <t xml:space="preserve">
</t>
    </r>
    <r>
      <rPr>
        <b/>
        <sz val="10"/>
        <rFont val="Arial"/>
        <family val="2"/>
      </rPr>
      <t>Sector</t>
    </r>
    <r>
      <rPr>
        <sz val="10"/>
        <rFont val="Arial"/>
        <family val="2"/>
      </rPr>
      <t>: Pulpería - Villa Santa Rosa Km 95+300 - Km 105+500</t>
    </r>
  </si>
  <si>
    <r>
      <rPr>
        <b/>
        <sz val="10"/>
        <rFont val="Arial"/>
        <family val="2"/>
      </rPr>
      <t xml:space="preserve">PVN
</t>
    </r>
    <r>
      <rPr>
        <sz val="10"/>
        <rFont val="Arial"/>
        <family val="2"/>
      </rPr>
      <t>Administración directa
Jefatura zonal Ayacucho
Ing. Gary Filio Ricalde Tinoco - Jefe zonal Correo:vrodriguez@pvn.gob.pe</t>
    </r>
  </si>
  <si>
    <t>VIALES-005424</t>
  </si>
  <si>
    <r>
      <rPr>
        <b/>
        <sz val="10"/>
        <color theme="1"/>
        <rFont val="Arial"/>
        <family val="2"/>
      </rPr>
      <t xml:space="preserve">Amazonas
</t>
    </r>
    <r>
      <rPr>
        <sz val="10"/>
        <color theme="1"/>
        <rFont val="Arial"/>
        <family val="2"/>
      </rPr>
      <t>Chachapoyas / Balsas</t>
    </r>
  </si>
  <si>
    <r>
      <t xml:space="preserve">Red Vial Nacional: PE-08B,
Tramo: </t>
    </r>
    <r>
      <rPr>
        <sz val="10"/>
        <rFont val="Arial"/>
        <family val="2"/>
      </rPr>
      <t xml:space="preserve">Balsas - Calla Calla,
</t>
    </r>
    <r>
      <rPr>
        <b/>
        <sz val="10"/>
        <rFont val="Arial"/>
        <family val="2"/>
      </rPr>
      <t xml:space="preserve">Sector: </t>
    </r>
    <r>
      <rPr>
        <sz val="10"/>
        <rFont val="Arial"/>
        <family val="2"/>
      </rPr>
      <t>Chanchillo Km 195+000 - Km 180+000</t>
    </r>
  </si>
  <si>
    <t>VIALES-005426</t>
  </si>
  <si>
    <r>
      <rPr>
        <b/>
        <sz val="10"/>
        <color theme="1"/>
        <rFont val="Arial"/>
        <family val="2"/>
      </rPr>
      <t xml:space="preserve">La Libertad
</t>
    </r>
    <r>
      <rPr>
        <sz val="10"/>
        <color theme="1"/>
        <rFont val="Arial"/>
        <family val="2"/>
      </rPr>
      <t>Bolivar / Bolivar</t>
    </r>
  </si>
  <si>
    <r>
      <t xml:space="preserve">Red Vial Nacional: PE-10B,
Tramo: </t>
    </r>
    <r>
      <rPr>
        <sz val="10"/>
        <rFont val="Arial"/>
        <family val="2"/>
      </rPr>
      <t xml:space="preserve">Puente Calemar - Abra El Naranjillo,
</t>
    </r>
    <r>
      <rPr>
        <b/>
        <sz val="10"/>
        <rFont val="Arial"/>
        <family val="2"/>
      </rPr>
      <t xml:space="preserve">Sector: </t>
    </r>
    <r>
      <rPr>
        <sz val="10"/>
        <rFont val="Arial"/>
        <family val="2"/>
      </rPr>
      <t>Naranjillo Km 148+200 - Km 148+300</t>
    </r>
  </si>
  <si>
    <t>VIALES-005427</t>
  </si>
  <si>
    <r>
      <rPr>
        <b/>
        <sz val="10"/>
        <color theme="1"/>
        <rFont val="Arial"/>
        <family val="2"/>
      </rPr>
      <t xml:space="preserve">Áncash
</t>
    </r>
    <r>
      <rPr>
        <sz val="10"/>
        <color theme="1"/>
        <rFont val="Arial"/>
        <family val="2"/>
      </rPr>
      <t>Santa / Santa</t>
    </r>
  </si>
  <si>
    <t>Áncash</t>
  </si>
  <si>
    <t>11.02.26</t>
  </si>
  <si>
    <r>
      <rPr>
        <b/>
        <sz val="10"/>
        <rFont val="Arial"/>
        <family val="2"/>
      </rPr>
      <t>PVN</t>
    </r>
    <r>
      <rPr>
        <sz val="10"/>
        <rFont val="Arial"/>
        <family val="2"/>
      </rPr>
      <t xml:space="preserve">
Administración por directa
Jefatura zonal Áncash
Ing.Henry Richard Silva Rimey - Jefe zonal
Correo: hsilva@pvn.gob.pe</t>
    </r>
  </si>
  <si>
    <t>Maquinaria del Contratista Contrucción y Adminitración S.A( Casa Constructores)</t>
  </si>
  <si>
    <r>
      <rPr>
        <b/>
        <sz val="10"/>
        <rFont val="Arial"/>
        <family val="2"/>
      </rPr>
      <t xml:space="preserve">Red Vial Nacional: PE-24A, </t>
    </r>
    <r>
      <rPr>
        <sz val="10"/>
        <rFont val="Arial"/>
        <family val="2"/>
      </rPr>
      <t xml:space="preserve">
</t>
    </r>
    <r>
      <rPr>
        <b/>
        <sz val="10"/>
        <rFont val="Arial"/>
        <family val="2"/>
      </rPr>
      <t xml:space="preserve">Tramo: </t>
    </r>
    <r>
      <rPr>
        <sz val="10"/>
        <rFont val="Arial"/>
        <family val="2"/>
      </rPr>
      <t>Concepción -Comas-Satipo</t>
    </r>
    <r>
      <rPr>
        <sz val="10"/>
        <color theme="1"/>
        <rFont val="Arial"/>
        <family val="2"/>
      </rPr>
      <t>,</t>
    </r>
    <r>
      <rPr>
        <sz val="10"/>
        <rFont val="Arial"/>
        <family val="2"/>
      </rPr>
      <t xml:space="preserve">
</t>
    </r>
    <r>
      <rPr>
        <b/>
        <sz val="10"/>
        <rFont val="Arial"/>
        <family val="2"/>
      </rPr>
      <t>Sector</t>
    </r>
    <r>
      <rPr>
        <sz val="10"/>
        <rFont val="Arial"/>
        <family val="2"/>
      </rPr>
      <t>: Sacsacancha Km 26+000 - Km 37+000</t>
    </r>
  </si>
  <si>
    <t>VIALES-005428</t>
  </si>
  <si>
    <r>
      <t xml:space="preserve">Red Vial Nacional: PE-1N (Panamericana Norte),
Tramo: </t>
    </r>
    <r>
      <rPr>
        <sz val="10"/>
        <rFont val="Arial"/>
        <family val="2"/>
      </rPr>
      <t xml:space="preserve">Huarmey - Casma,
</t>
    </r>
    <r>
      <rPr>
        <b/>
        <sz val="10"/>
        <rFont val="Arial"/>
        <family val="2"/>
      </rPr>
      <t xml:space="preserve">Sector: </t>
    </r>
    <r>
      <rPr>
        <sz val="10"/>
        <rFont val="Arial"/>
        <family val="2"/>
      </rPr>
      <t>Coishco Km 443+660 - Km 443+712</t>
    </r>
  </si>
  <si>
    <t>Maquinaria del Contratista Conservador  China Railway N° 10 Engineering Group Co., Ltd Sucursal Del Perú</t>
  </si>
  <si>
    <t>Maquinaria de PVN
01 Cargador frontal
02 Camión volquete</t>
  </si>
  <si>
    <t>VIALES-005430</t>
  </si>
  <si>
    <r>
      <rPr>
        <b/>
        <sz val="10"/>
        <color theme="1"/>
        <rFont val="Arial"/>
        <family val="2"/>
      </rPr>
      <t>Cajamarca</t>
    </r>
    <r>
      <rPr>
        <sz val="10"/>
        <color theme="1"/>
        <rFont val="Arial"/>
        <family val="2"/>
      </rPr>
      <t xml:space="preserve">
Chota / Cochabamba</t>
    </r>
  </si>
  <si>
    <r>
      <t xml:space="preserve">Red Vial Nacional: PE-3N,
Tramo: </t>
    </r>
    <r>
      <rPr>
        <sz val="10"/>
        <rFont val="Arial"/>
        <family val="2"/>
      </rPr>
      <t>Lajas - Cochabamba,</t>
    </r>
    <r>
      <rPr>
        <b/>
        <sz val="10"/>
        <rFont val="Arial"/>
        <family val="2"/>
      </rPr>
      <t xml:space="preserve">
Sector: </t>
    </r>
    <r>
      <rPr>
        <sz val="10"/>
        <rFont val="Arial"/>
        <family val="2"/>
      </rPr>
      <t>Santa Isolina Km 1448+800 - Km 1448+860 Local (Km 123+800 - Km 123+860)</t>
    </r>
  </si>
  <si>
    <t>VIALES-005431</t>
  </si>
  <si>
    <r>
      <t xml:space="preserve">Red Vial Nacional: PE-3N,
Tramo: </t>
    </r>
    <r>
      <rPr>
        <sz val="10"/>
        <rFont val="Arial"/>
        <family val="2"/>
      </rPr>
      <t>Cutervo - Chiple,</t>
    </r>
    <r>
      <rPr>
        <b/>
        <sz val="10"/>
        <rFont val="Arial"/>
        <family val="2"/>
      </rPr>
      <t xml:space="preserve">
Sector: </t>
    </r>
    <r>
      <rPr>
        <sz val="10"/>
        <rFont val="Arial"/>
        <family val="2"/>
      </rPr>
      <t>San Lorenzo Km 1488+000 Local (Km 35+000)</t>
    </r>
  </si>
  <si>
    <r>
      <t xml:space="preserve">Red Vial Nacional: PE-06B,
Tramo: </t>
    </r>
    <r>
      <rPr>
        <sz val="10"/>
        <rFont val="Arial"/>
        <family val="2"/>
      </rPr>
      <t>Santa Cruz - Chamana,</t>
    </r>
    <r>
      <rPr>
        <b/>
        <sz val="10"/>
        <rFont val="Arial"/>
        <family val="2"/>
      </rPr>
      <t xml:space="preserve">
Sector:</t>
    </r>
    <r>
      <rPr>
        <sz val="10"/>
        <rFont val="Arial"/>
        <family val="2"/>
      </rPr>
      <t>Chancay Baños Km 88+830 - Km 88+850</t>
    </r>
  </si>
  <si>
    <t>Maquinaria del Contratista Consorcio Vial Pimentel</t>
  </si>
  <si>
    <r>
      <rPr>
        <b/>
        <sz val="10"/>
        <color theme="1"/>
        <rFont val="Arial"/>
        <family val="2"/>
      </rPr>
      <t>Cajamarca</t>
    </r>
    <r>
      <rPr>
        <sz val="10"/>
        <color theme="1"/>
        <rFont val="Arial"/>
        <family val="2"/>
      </rPr>
      <t xml:space="preserve">
Santa Cruz / Chancaybaños</t>
    </r>
  </si>
  <si>
    <t>VIALES-005436</t>
  </si>
  <si>
    <t>VIALES-005438</t>
  </si>
  <si>
    <t>Maquinaria de CONVIAL SIERRA NORTE</t>
  </si>
  <si>
    <r>
      <t xml:space="preserve">Red Vial Nacional: PE-30C (Corredor Vial Interoceánico Sur), 
Tramo: </t>
    </r>
    <r>
      <rPr>
        <sz val="10"/>
        <rFont val="Arial"/>
        <family val="2"/>
      </rPr>
      <t>Pte. Inambari - Iñapari</t>
    </r>
    <r>
      <rPr>
        <b/>
        <sz val="10"/>
        <rFont val="Arial"/>
        <family val="2"/>
      </rPr>
      <t>,
Sector:</t>
    </r>
    <r>
      <rPr>
        <sz val="10"/>
        <rFont val="Arial"/>
        <family val="2"/>
      </rPr>
      <t xml:space="preserve"> Km 277+830 - Km 277+860</t>
    </r>
  </si>
  <si>
    <r>
      <t xml:space="preserve">Red Vial Nacional: PE-30C (Corredor Vial Interoceánico Sur), 
Tramo: </t>
    </r>
    <r>
      <rPr>
        <sz val="10"/>
        <rFont val="Arial"/>
        <family val="2"/>
      </rPr>
      <t>Urcos - Pte. Inambari</t>
    </r>
    <r>
      <rPr>
        <b/>
        <sz val="10"/>
        <rFont val="Arial"/>
        <family val="2"/>
      </rPr>
      <t>,
Sector:</t>
    </r>
    <r>
      <rPr>
        <sz val="10"/>
        <rFont val="Arial"/>
        <family val="2"/>
      </rPr>
      <t xml:space="preserve"> Pallquella Km 102+240</t>
    </r>
    <r>
      <rPr>
        <b/>
        <sz val="10"/>
        <rFont val="Arial"/>
        <family val="2"/>
      </rPr>
      <t xml:space="preserve"> </t>
    </r>
    <r>
      <rPr>
        <sz val="10"/>
        <rFont val="Arial"/>
        <family val="2"/>
      </rPr>
      <t>- Km 102+270</t>
    </r>
  </si>
  <si>
    <r>
      <t xml:space="preserve">Red Vial Nacional: PE-30C (Corredor Vial Interoceánico Sur), 
Tramo: </t>
    </r>
    <r>
      <rPr>
        <sz val="10"/>
        <rFont val="Arial"/>
        <family val="2"/>
      </rPr>
      <t>Urcos - Pte. Inambari</t>
    </r>
    <r>
      <rPr>
        <b/>
        <sz val="10"/>
        <rFont val="Arial"/>
        <family val="2"/>
      </rPr>
      <t xml:space="preserve">,
Sector: </t>
    </r>
    <r>
      <rPr>
        <sz val="10"/>
        <rFont val="Arial"/>
        <family val="2"/>
      </rPr>
      <t>Marcapata Km 125+450 - Km 125+480</t>
    </r>
  </si>
  <si>
    <r>
      <rPr>
        <b/>
        <sz val="10"/>
        <color theme="1"/>
        <rFont val="Arial"/>
        <family val="2"/>
      </rPr>
      <t>Áncash</t>
    </r>
    <r>
      <rPr>
        <sz val="10"/>
        <color theme="1"/>
        <rFont val="Arial"/>
        <family val="2"/>
      </rPr>
      <t xml:space="preserve">
Santa / Macate</t>
    </r>
  </si>
  <si>
    <r>
      <t xml:space="preserve">Red Vial Nacional: PE-3N,
Tramo: </t>
    </r>
    <r>
      <rPr>
        <sz val="10"/>
        <rFont val="Arial"/>
        <family val="2"/>
      </rPr>
      <t>Pte. Huarochirí - Chuquicara,</t>
    </r>
    <r>
      <rPr>
        <b/>
        <sz val="10"/>
        <rFont val="Arial"/>
        <family val="2"/>
      </rPr>
      <t xml:space="preserve">
Sector: </t>
    </r>
    <r>
      <rPr>
        <sz val="10"/>
        <rFont val="Arial"/>
        <family val="2"/>
      </rPr>
      <t>Macate Km 725+400 - Km 725+410</t>
    </r>
  </si>
  <si>
    <t>VIALES-005442</t>
  </si>
  <si>
    <r>
      <rPr>
        <b/>
        <sz val="10"/>
        <rFont val="Arial"/>
        <family val="2"/>
      </rPr>
      <t xml:space="preserve">Red Vial Nacional: PE-5S, </t>
    </r>
    <r>
      <rPr>
        <sz val="10"/>
        <rFont val="Arial"/>
        <family val="2"/>
      </rPr>
      <t xml:space="preserve">
</t>
    </r>
    <r>
      <rPr>
        <b/>
        <sz val="10"/>
        <rFont val="Arial"/>
        <family val="2"/>
      </rPr>
      <t>Tramo:</t>
    </r>
    <r>
      <rPr>
        <sz val="10"/>
        <rFont val="Arial"/>
        <family val="2"/>
      </rPr>
      <t xml:space="preserve"> Pte. Reither - Pichanaki</t>
    </r>
    <r>
      <rPr>
        <sz val="10"/>
        <color theme="1"/>
        <rFont val="Arial"/>
        <family val="2"/>
      </rPr>
      <t>,</t>
    </r>
    <r>
      <rPr>
        <sz val="10"/>
        <rFont val="Arial"/>
        <family val="2"/>
      </rPr>
      <t xml:space="preserve">
</t>
    </r>
    <r>
      <rPr>
        <b/>
        <sz val="10"/>
        <rFont val="Arial"/>
        <family val="2"/>
      </rPr>
      <t>Sector</t>
    </r>
    <r>
      <rPr>
        <sz val="10"/>
        <rFont val="Arial"/>
        <family val="2"/>
      </rPr>
      <t>: Chancheria Km 62+730 - Km 62+750</t>
    </r>
  </si>
  <si>
    <r>
      <rPr>
        <b/>
        <sz val="10"/>
        <rFont val="Arial"/>
        <family val="2"/>
      </rPr>
      <t xml:space="preserve">Red Vial Nacional: PE-24, </t>
    </r>
    <r>
      <rPr>
        <sz val="10"/>
        <rFont val="Arial"/>
        <family val="2"/>
      </rPr>
      <t xml:space="preserve">
</t>
    </r>
    <r>
      <rPr>
        <b/>
        <sz val="10"/>
        <rFont val="Arial"/>
        <family val="2"/>
      </rPr>
      <t xml:space="preserve">Tramo: </t>
    </r>
    <r>
      <rPr>
        <sz val="10"/>
        <rFont val="Arial"/>
        <family val="2"/>
      </rPr>
      <t>Magdalena - Huaytía</t>
    </r>
    <r>
      <rPr>
        <sz val="10"/>
        <color theme="1"/>
        <rFont val="Arial"/>
        <family val="2"/>
      </rPr>
      <t>,</t>
    </r>
    <r>
      <rPr>
        <sz val="10"/>
        <rFont val="Arial"/>
        <family val="2"/>
      </rPr>
      <t xml:space="preserve">
</t>
    </r>
    <r>
      <rPr>
        <b/>
        <sz val="10"/>
        <rFont val="Arial"/>
        <family val="2"/>
      </rPr>
      <t>Sector</t>
    </r>
    <r>
      <rPr>
        <sz val="10"/>
        <rFont val="Arial"/>
        <family val="2"/>
      </rPr>
      <t>: Magdalena Km 139+300 - Km 143+500</t>
    </r>
  </si>
  <si>
    <r>
      <rPr>
        <b/>
        <sz val="10"/>
        <color theme="1"/>
        <rFont val="Arial"/>
        <family val="2"/>
      </rPr>
      <t>Moquegua</t>
    </r>
    <r>
      <rPr>
        <sz val="10"/>
        <color theme="1"/>
        <rFont val="Arial"/>
        <family val="2"/>
      </rPr>
      <t xml:space="preserve">
General Sánchez Cerro / Quinistaquillas</t>
    </r>
  </si>
  <si>
    <r>
      <rPr>
        <b/>
        <sz val="10"/>
        <rFont val="Arial"/>
        <family val="2"/>
      </rPr>
      <t xml:space="preserve">Red Vial Nacional: PE-36G, </t>
    </r>
    <r>
      <rPr>
        <sz val="10"/>
        <rFont val="Arial"/>
        <family val="2"/>
      </rPr>
      <t xml:space="preserve">
</t>
    </r>
    <r>
      <rPr>
        <b/>
        <sz val="10"/>
        <rFont val="Arial"/>
        <family val="2"/>
      </rPr>
      <t xml:space="preserve">Tramo: </t>
    </r>
    <r>
      <rPr>
        <sz val="10"/>
        <rFont val="Arial"/>
        <family val="2"/>
      </rPr>
      <t>Dv. Quinistaquillas - Omate</t>
    </r>
    <r>
      <rPr>
        <sz val="10"/>
        <color theme="1"/>
        <rFont val="Arial"/>
        <family val="2"/>
      </rPr>
      <t>,</t>
    </r>
    <r>
      <rPr>
        <sz val="10"/>
        <rFont val="Arial"/>
        <family val="2"/>
      </rPr>
      <t xml:space="preserve">
</t>
    </r>
    <r>
      <rPr>
        <b/>
        <sz val="10"/>
        <rFont val="Arial"/>
        <family val="2"/>
      </rPr>
      <t>Sector</t>
    </r>
    <r>
      <rPr>
        <sz val="10"/>
        <rFont val="Arial"/>
        <family val="2"/>
      </rPr>
      <t>: Campaya Km 84+500 - Km 89+500</t>
    </r>
  </si>
  <si>
    <t>VIALES-005443</t>
  </si>
  <si>
    <r>
      <t xml:space="preserve">Red Vial Nacional: PE-3SF,
Tramo: </t>
    </r>
    <r>
      <rPr>
        <sz val="10"/>
        <rFont val="Arial"/>
        <family val="2"/>
      </rPr>
      <t>Dv. Abancay - Lambrama,</t>
    </r>
    <r>
      <rPr>
        <b/>
        <sz val="10"/>
        <rFont val="Arial"/>
        <family val="2"/>
      </rPr>
      <t xml:space="preserve">
Sector: </t>
    </r>
    <r>
      <rPr>
        <sz val="10"/>
        <rFont val="Arial"/>
        <family val="2"/>
      </rPr>
      <t>Lambrama Km 28+390 - Km 28+415</t>
    </r>
  </si>
  <si>
    <t>VIALES-005444</t>
  </si>
  <si>
    <r>
      <t xml:space="preserve">Red Vial Nacional: PE-30C (Corredor Vial Interoceánico Sur), 
Tramo: </t>
    </r>
    <r>
      <rPr>
        <sz val="10"/>
        <rFont val="Arial"/>
        <family val="2"/>
      </rPr>
      <t>Ocongate - Marcapata</t>
    </r>
    <r>
      <rPr>
        <b/>
        <sz val="10"/>
        <rFont val="Arial"/>
        <family val="2"/>
      </rPr>
      <t xml:space="preserve">,
Sector: </t>
    </r>
    <r>
      <rPr>
        <sz val="10"/>
        <rFont val="Arial"/>
        <family val="2"/>
      </rPr>
      <t>Chilichili Km 145+350 - Km 145+470</t>
    </r>
  </si>
  <si>
    <t>Maquinaria del Contratista Conservador China Railway Tunnel Group CO. LTD
01 Retroexcavadora</t>
  </si>
  <si>
    <r>
      <t xml:space="preserve">Red Vial Nacional: PE-5N,
Tramo: </t>
    </r>
    <r>
      <rPr>
        <sz val="10"/>
        <rFont val="Arial"/>
        <family val="2"/>
      </rPr>
      <t xml:space="preserve">Ambato - Puerto Ciruelo,
</t>
    </r>
    <r>
      <rPr>
        <b/>
        <sz val="10"/>
        <rFont val="Arial"/>
        <family val="2"/>
      </rPr>
      <t xml:space="preserve">Sector: </t>
    </r>
    <r>
      <rPr>
        <sz val="10"/>
        <rFont val="Arial"/>
        <family val="2"/>
      </rPr>
      <t>Perico Km 1445+440 - Km 1445+470</t>
    </r>
  </si>
  <si>
    <r>
      <t xml:space="preserve">Red Vial Nacional: PE-26,
Tramo: </t>
    </r>
    <r>
      <rPr>
        <sz val="10"/>
        <rFont val="Arial"/>
        <family val="2"/>
      </rPr>
      <t xml:space="preserve">Chincha Alta - San Juan,
</t>
    </r>
    <r>
      <rPr>
        <b/>
        <sz val="10"/>
        <rFont val="Arial"/>
        <family val="2"/>
      </rPr>
      <t xml:space="preserve">Sector: </t>
    </r>
    <r>
      <rPr>
        <sz val="10"/>
        <rFont val="Arial"/>
        <family val="2"/>
      </rPr>
      <t>Culebrillas Km 5+500 - Km 27+050</t>
    </r>
  </si>
  <si>
    <r>
      <rPr>
        <b/>
        <sz val="10"/>
        <color theme="1"/>
        <rFont val="Arial"/>
        <family val="2"/>
      </rPr>
      <t>Puno</t>
    </r>
    <r>
      <rPr>
        <sz val="10"/>
        <color theme="1"/>
        <rFont val="Arial"/>
        <family val="2"/>
      </rPr>
      <t xml:space="preserve">
Sandia / Cuyocuyo</t>
    </r>
  </si>
  <si>
    <r>
      <t xml:space="preserve">Red Vial Nacional: PE-34H,
Tramo: </t>
    </r>
    <r>
      <rPr>
        <sz val="10"/>
        <rFont val="Arial"/>
        <family val="2"/>
      </rPr>
      <t>Dv. Chuquine - Sandia,</t>
    </r>
    <r>
      <rPr>
        <b/>
        <sz val="10"/>
        <rFont val="Arial"/>
        <family val="2"/>
      </rPr>
      <t xml:space="preserve">
Sector: </t>
    </r>
    <r>
      <rPr>
        <sz val="10"/>
        <rFont val="Arial"/>
        <family val="2"/>
      </rPr>
      <t>Paljapampa Km 175+500 - Km 182+500</t>
    </r>
  </si>
  <si>
    <t>Maquinaria del Contratista Conservador MOTA ENGIL PERÚ
01 Motoniveladora
01 Rodillo liso
01 Cisterna
01 Excavadora
01 Camión volquete</t>
  </si>
  <si>
    <t>VIALES-005447</t>
  </si>
  <si>
    <t>VIALES-005449</t>
  </si>
  <si>
    <r>
      <rPr>
        <b/>
        <sz val="10"/>
        <color theme="1"/>
        <rFont val="Arial"/>
        <family val="2"/>
      </rPr>
      <t xml:space="preserve">Piura </t>
    </r>
    <r>
      <rPr>
        <sz val="10"/>
        <color theme="1"/>
        <rFont val="Arial"/>
        <family val="2"/>
      </rPr>
      <t xml:space="preserve">
Huancabamba / Huarmaca</t>
    </r>
  </si>
  <si>
    <r>
      <t xml:space="preserve">Red Vial Nacional: PE-04B, 
Tramo: </t>
    </r>
    <r>
      <rPr>
        <sz val="10"/>
        <rFont val="Arial"/>
        <family val="2"/>
      </rPr>
      <t>El Chinche - Tambo</t>
    </r>
    <r>
      <rPr>
        <b/>
        <sz val="10"/>
        <rFont val="Arial"/>
        <family val="2"/>
      </rPr>
      <t xml:space="preserve">,
Sector: </t>
    </r>
    <r>
      <rPr>
        <sz val="10"/>
        <rFont val="Arial"/>
        <family val="2"/>
      </rPr>
      <t>Km 55+300</t>
    </r>
  </si>
  <si>
    <t>Maquinaria IIRSA NORTE
01 Excavadora
01 Retroexcavadora
01 Cargador frontal</t>
  </si>
  <si>
    <r>
      <rPr>
        <b/>
        <sz val="10"/>
        <rFont val="Arial"/>
        <family val="2"/>
      </rPr>
      <t xml:space="preserve">Red Vial Nacional: PE-28A, </t>
    </r>
    <r>
      <rPr>
        <sz val="10"/>
        <rFont val="Arial"/>
        <family val="2"/>
      </rPr>
      <t xml:space="preserve">
</t>
    </r>
    <r>
      <rPr>
        <b/>
        <sz val="10"/>
        <rFont val="Arial"/>
        <family val="2"/>
      </rPr>
      <t xml:space="preserve">Tramo: </t>
    </r>
    <r>
      <rPr>
        <sz val="10"/>
        <rFont val="Arial"/>
        <family val="2"/>
      </rPr>
      <t>Niñobamba - Occollo</t>
    </r>
    <r>
      <rPr>
        <sz val="10"/>
        <color theme="1"/>
        <rFont val="Arial"/>
        <family val="2"/>
      </rPr>
      <t>,</t>
    </r>
    <r>
      <rPr>
        <sz val="10"/>
        <rFont val="Arial"/>
        <family val="2"/>
      </rPr>
      <t xml:space="preserve">
</t>
    </r>
    <r>
      <rPr>
        <b/>
        <sz val="10"/>
        <rFont val="Arial"/>
        <family val="2"/>
      </rPr>
      <t>Sector</t>
    </r>
    <r>
      <rPr>
        <sz val="10"/>
        <rFont val="Arial"/>
        <family val="2"/>
      </rPr>
      <t>: Niñobamba - Occollo Km 250+000 - Km 260+000</t>
    </r>
  </si>
  <si>
    <r>
      <rPr>
        <b/>
        <sz val="10"/>
        <rFont val="Arial"/>
        <family val="2"/>
      </rPr>
      <t>SURVIAL</t>
    </r>
    <r>
      <rPr>
        <sz val="10"/>
        <rFont val="Arial"/>
        <family val="2"/>
      </rPr>
      <t xml:space="preserve">
Comunicación vía correo:
Operadora de Central de Emergencias
Correo:caesurvial@unna.com.pe</t>
    </r>
  </si>
  <si>
    <t>Maquinaria de SURVIAL</t>
  </si>
  <si>
    <r>
      <t xml:space="preserve">Red Vial Nacional: PE-06B,
Tramo: </t>
    </r>
    <r>
      <rPr>
        <sz val="10"/>
        <rFont val="Arial"/>
        <family val="2"/>
      </rPr>
      <t>Santa Cruz - Chamana,</t>
    </r>
    <r>
      <rPr>
        <b/>
        <sz val="10"/>
        <rFont val="Arial"/>
        <family val="2"/>
      </rPr>
      <t xml:space="preserve">
Sector: </t>
    </r>
    <r>
      <rPr>
        <sz val="10"/>
        <rFont val="Arial"/>
        <family val="2"/>
      </rPr>
      <t>Chancay Baños Km 81+250 - Km 81+275</t>
    </r>
  </si>
  <si>
    <t>VIALES-005451</t>
  </si>
  <si>
    <r>
      <rPr>
        <b/>
        <sz val="10"/>
        <color theme="1"/>
        <rFont val="Arial"/>
        <family val="2"/>
      </rPr>
      <t>Cajamarca</t>
    </r>
    <r>
      <rPr>
        <sz val="10"/>
        <color theme="1"/>
        <rFont val="Arial"/>
        <family val="2"/>
      </rPr>
      <t xml:space="preserve">
Cutervo / Pimpingos</t>
    </r>
  </si>
  <si>
    <r>
      <t xml:space="preserve">Red Vial Nacional: PE-3ND,
Tramo: </t>
    </r>
    <r>
      <rPr>
        <sz val="10"/>
        <rFont val="Arial"/>
        <family val="2"/>
      </rPr>
      <t>Santo Tomás - Pimpingos,</t>
    </r>
    <r>
      <rPr>
        <b/>
        <sz val="10"/>
        <rFont val="Arial"/>
        <family val="2"/>
      </rPr>
      <t xml:space="preserve">
Sector: </t>
    </r>
    <r>
      <rPr>
        <sz val="10"/>
        <rFont val="Arial"/>
        <family val="2"/>
      </rPr>
      <t>El Laurel Km 95+200 - Km 95+250</t>
    </r>
  </si>
  <si>
    <t>Maquinaria del Contratista Contrucción y Adminitración S.A( Casa Constructores)
01 Retroexcavadora
01 Camión volquete</t>
  </si>
  <si>
    <t>VIALES-005453</t>
  </si>
  <si>
    <r>
      <t xml:space="preserve">Ayacucho
</t>
    </r>
    <r>
      <rPr>
        <sz val="10"/>
        <color theme="1"/>
        <rFont val="Arial"/>
        <family val="2"/>
      </rPr>
      <t>Lucanas / Lucanas</t>
    </r>
  </si>
  <si>
    <r>
      <t>Red Vial Nacional: PE-30A (Corredor Vial Interoceánico Sur), 
Tramo:</t>
    </r>
    <r>
      <rPr>
        <sz val="10"/>
        <rFont val="Arial"/>
        <family val="2"/>
      </rPr>
      <t xml:space="preserve"> Dv. Nazca - Dv. Pampa Chiri,
</t>
    </r>
    <r>
      <rPr>
        <b/>
        <sz val="10"/>
        <rFont val="Arial"/>
        <family val="2"/>
      </rPr>
      <t xml:space="preserve">Sector: </t>
    </r>
    <r>
      <rPr>
        <sz val="10"/>
        <rFont val="Arial"/>
        <family val="2"/>
      </rPr>
      <t>Km 121+400</t>
    </r>
  </si>
  <si>
    <t>VIALES-005433</t>
  </si>
  <si>
    <r>
      <t xml:space="preserve">Red Vial Nacional: PE-3ND,
Tramo: </t>
    </r>
    <r>
      <rPr>
        <sz val="10"/>
        <rFont val="Arial"/>
        <family val="2"/>
      </rPr>
      <t>San Andrés - Santo Tomás,</t>
    </r>
    <r>
      <rPr>
        <b/>
        <sz val="10"/>
        <rFont val="Arial"/>
        <family val="2"/>
      </rPr>
      <t xml:space="preserve">
Sector: </t>
    </r>
    <r>
      <rPr>
        <sz val="10"/>
        <rFont val="Arial"/>
        <family val="2"/>
      </rPr>
      <t>Santa Rosa Km 66+180 - Km 66+220</t>
    </r>
  </si>
  <si>
    <t>VIALES-005454</t>
  </si>
  <si>
    <r>
      <rPr>
        <b/>
        <sz val="10"/>
        <color theme="1"/>
        <rFont val="Arial"/>
        <family val="2"/>
      </rPr>
      <t xml:space="preserve">Ica
</t>
    </r>
    <r>
      <rPr>
        <sz val="10"/>
        <color theme="1"/>
        <rFont val="Arial"/>
        <family val="2"/>
      </rPr>
      <t>Pisco / Huancano</t>
    </r>
  </si>
  <si>
    <r>
      <rPr>
        <b/>
        <sz val="10"/>
        <rFont val="Arial"/>
        <family val="2"/>
      </rPr>
      <t xml:space="preserve">Red Vial Nacional: PE-28D, </t>
    </r>
    <r>
      <rPr>
        <sz val="10"/>
        <rFont val="Arial"/>
        <family val="2"/>
      </rPr>
      <t xml:space="preserve">
</t>
    </r>
    <r>
      <rPr>
        <b/>
        <sz val="10"/>
        <rFont val="Arial"/>
        <family val="2"/>
      </rPr>
      <t xml:space="preserve">Tramo: </t>
    </r>
    <r>
      <rPr>
        <sz val="10"/>
        <rFont val="Arial"/>
        <family val="2"/>
      </rPr>
      <t xml:space="preserve">Pampano - Ticrapo,
</t>
    </r>
    <r>
      <rPr>
        <b/>
        <sz val="10"/>
        <rFont val="Arial"/>
        <family val="2"/>
      </rPr>
      <t>Sector</t>
    </r>
    <r>
      <rPr>
        <sz val="10"/>
        <rFont val="Arial"/>
        <family val="2"/>
      </rPr>
      <t>: Pampano Km 5+415 - Km 5+425</t>
    </r>
  </si>
  <si>
    <t>VIALES-005455</t>
  </si>
  <si>
    <r>
      <rPr>
        <b/>
        <sz val="10"/>
        <rFont val="Arial"/>
        <family val="2"/>
      </rPr>
      <t xml:space="preserve">Red Vial Nacional: PE-3N, </t>
    </r>
    <r>
      <rPr>
        <sz val="10"/>
        <rFont val="Arial"/>
        <family val="2"/>
      </rPr>
      <t xml:space="preserve">
</t>
    </r>
    <r>
      <rPr>
        <b/>
        <sz val="10"/>
        <rFont val="Arial"/>
        <family val="2"/>
      </rPr>
      <t xml:space="preserve">Tramo: </t>
    </r>
    <r>
      <rPr>
        <sz val="10"/>
        <rFont val="Arial"/>
        <family val="2"/>
      </rPr>
      <t xml:space="preserve">Huancabamba - Dv. Curilcas,
</t>
    </r>
    <r>
      <rPr>
        <b/>
        <sz val="10"/>
        <rFont val="Arial"/>
        <family val="2"/>
      </rPr>
      <t>Sector</t>
    </r>
    <r>
      <rPr>
        <sz val="10"/>
        <rFont val="Arial"/>
        <family val="2"/>
      </rPr>
      <t>: Sapun Km 1845+070 - Km 1845+090</t>
    </r>
  </si>
  <si>
    <t>Huánuco
Aeropuerto de Tingo María</t>
  </si>
  <si>
    <r>
      <rPr>
        <b/>
        <sz val="10"/>
        <color theme="1"/>
        <rFont val="Arial"/>
        <family val="2"/>
      </rPr>
      <t>Lima</t>
    </r>
    <r>
      <rPr>
        <sz val="10"/>
        <color theme="1"/>
        <rFont val="Arial"/>
        <family val="2"/>
      </rPr>
      <t xml:space="preserve">
Cajatambo / Huancapón</t>
    </r>
  </si>
  <si>
    <r>
      <t xml:space="preserve">Red Vial Nacional: PE-5NG,
Tramo: </t>
    </r>
    <r>
      <rPr>
        <sz val="10"/>
        <rFont val="Arial"/>
        <family val="2"/>
      </rPr>
      <t xml:space="preserve">Collonce - Puente Utcubamba,
</t>
    </r>
    <r>
      <rPr>
        <b/>
        <sz val="10"/>
        <rFont val="Arial"/>
        <family val="2"/>
      </rPr>
      <t xml:space="preserve">Sector: </t>
    </r>
    <r>
      <rPr>
        <sz val="10"/>
        <rFont val="Arial"/>
        <family val="2"/>
      </rPr>
      <t>El Limón Km 195+300 - Km 195+400</t>
    </r>
  </si>
  <si>
    <t>VIALES-005457</t>
  </si>
  <si>
    <t>Maquinaria del Contratista Conservador Consorcio ICC
01 Retroexcavadora
01 Camión volquete</t>
  </si>
  <si>
    <t>VIALES-005465</t>
  </si>
  <si>
    <r>
      <rPr>
        <b/>
        <sz val="10"/>
        <color theme="1"/>
        <rFont val="Arial"/>
        <family val="2"/>
      </rPr>
      <t xml:space="preserve">Amazonas
</t>
    </r>
    <r>
      <rPr>
        <sz val="10"/>
        <color theme="1"/>
        <rFont val="Arial"/>
        <family val="2"/>
      </rPr>
      <t>Luya / Ocalli</t>
    </r>
  </si>
  <si>
    <r>
      <t xml:space="preserve">Red Vial Nacional: PE-5NG,
Tramo: </t>
    </r>
    <r>
      <rPr>
        <sz val="10"/>
        <rFont val="Arial"/>
        <family val="2"/>
      </rPr>
      <t xml:space="preserve">Corral Quemado -  Quispe,
</t>
    </r>
    <r>
      <rPr>
        <b/>
        <sz val="10"/>
        <rFont val="Arial"/>
        <family val="2"/>
      </rPr>
      <t xml:space="preserve">Sector: </t>
    </r>
    <r>
      <rPr>
        <sz val="10"/>
        <rFont val="Arial"/>
        <family val="2"/>
      </rPr>
      <t>Quispe Km 148+500- Km 149+000</t>
    </r>
  </si>
  <si>
    <t>VIALES-005466</t>
  </si>
  <si>
    <r>
      <t xml:space="preserve">Red Vial Nacional: PE-3N,
Tramo: </t>
    </r>
    <r>
      <rPr>
        <sz val="10"/>
        <rFont val="Arial"/>
        <family val="2"/>
      </rPr>
      <t xml:space="preserve">Tauca - Pallasca,
</t>
    </r>
    <r>
      <rPr>
        <b/>
        <sz val="10"/>
        <rFont val="Arial"/>
        <family val="2"/>
      </rPr>
      <t xml:space="preserve">Sector: </t>
    </r>
    <r>
      <rPr>
        <sz val="10"/>
        <rFont val="Arial"/>
        <family val="2"/>
      </rPr>
      <t>Cuchupaico Km 852+610 - Km 852+775</t>
    </r>
  </si>
  <si>
    <r>
      <rPr>
        <b/>
        <sz val="10"/>
        <color theme="1"/>
        <rFont val="Arial"/>
        <family val="2"/>
      </rPr>
      <t>Áncash</t>
    </r>
    <r>
      <rPr>
        <sz val="10"/>
        <color theme="1"/>
        <rFont val="Arial"/>
        <family val="2"/>
      </rPr>
      <t xml:space="preserve">
Pallasca / Huacaschuque</t>
    </r>
  </si>
  <si>
    <r>
      <rPr>
        <b/>
        <sz val="10"/>
        <rFont val="Arial"/>
        <family val="2"/>
      </rPr>
      <t xml:space="preserve">PVN
</t>
    </r>
    <r>
      <rPr>
        <sz val="10"/>
        <rFont val="Arial"/>
        <family val="2"/>
      </rPr>
      <t>Administración por contrato
Jefatura zonal Ica
Ing. Vladimir Rodriguez Bendayan - Jefe zonal Correo:Vrodriguez@pvn.gob.pe</t>
    </r>
  </si>
  <si>
    <t>VIALES-005468</t>
  </si>
  <si>
    <t>Coishco</t>
  </si>
  <si>
    <r>
      <rPr>
        <b/>
        <sz val="10"/>
        <color theme="1"/>
        <rFont val="Arial"/>
        <family val="2"/>
      </rPr>
      <t>Arequipa</t>
    </r>
    <r>
      <rPr>
        <sz val="10"/>
        <color theme="1"/>
        <rFont val="Arial"/>
        <family val="2"/>
      </rPr>
      <t xml:space="preserve">
Caravelí / Quicacha</t>
    </r>
  </si>
  <si>
    <r>
      <t xml:space="preserve">Red Vial Nacional: PE-32,
Tramo: </t>
    </r>
    <r>
      <rPr>
        <sz val="10"/>
        <rFont val="Arial"/>
        <family val="2"/>
      </rPr>
      <t xml:space="preserve">Quicacha - Dv. Pausa,
</t>
    </r>
    <r>
      <rPr>
        <b/>
        <sz val="10"/>
        <rFont val="Arial"/>
        <family val="2"/>
      </rPr>
      <t xml:space="preserve">Sector: </t>
    </r>
    <r>
      <rPr>
        <sz val="10"/>
        <rFont val="Arial"/>
        <family val="2"/>
      </rPr>
      <t>Tierras Blancas Km 63+200 - Km 63+400</t>
    </r>
  </si>
  <si>
    <r>
      <rPr>
        <b/>
        <sz val="10"/>
        <color theme="1"/>
        <rFont val="Arial"/>
        <family val="2"/>
      </rPr>
      <t>Ayacucho</t>
    </r>
    <r>
      <rPr>
        <sz val="10"/>
        <color theme="1"/>
        <rFont val="Arial"/>
        <family val="2"/>
      </rPr>
      <t xml:space="preserve">
Parinacochas / Chumpi</t>
    </r>
  </si>
  <si>
    <r>
      <t xml:space="preserve">Red Vial Nacional: PE-1SI,
Tramo: </t>
    </r>
    <r>
      <rPr>
        <sz val="10"/>
        <rFont val="Arial"/>
        <family val="2"/>
      </rPr>
      <t xml:space="preserve">Piedra Blanca - Coracora,
</t>
    </r>
    <r>
      <rPr>
        <b/>
        <sz val="10"/>
        <rFont val="Arial"/>
        <family val="2"/>
      </rPr>
      <t xml:space="preserve">Sector: </t>
    </r>
    <r>
      <rPr>
        <sz val="10"/>
        <rFont val="Arial"/>
        <family val="2"/>
      </rPr>
      <t>Utcuni Km 129+830 - Km 129+850</t>
    </r>
  </si>
  <si>
    <t>Maquinaria del Contratista Conservador Consorcio Vial Puquio
01 Retroexcavadora
01 Cargador frontal
01 Camión volquete
01 Excavadora</t>
  </si>
  <si>
    <t>VIALES-005471</t>
  </si>
  <si>
    <r>
      <rPr>
        <b/>
        <sz val="10"/>
        <color theme="1"/>
        <rFont val="Arial"/>
        <family val="2"/>
      </rPr>
      <t>Cusco</t>
    </r>
    <r>
      <rPr>
        <sz val="10"/>
        <color theme="1"/>
        <rFont val="Arial"/>
        <family val="2"/>
      </rPr>
      <t xml:space="preserve">
La Convención / Huayopata</t>
    </r>
  </si>
  <si>
    <r>
      <t xml:space="preserve">Red Vial Nacional: PE-28B,
Tramo: </t>
    </r>
    <r>
      <rPr>
        <sz val="10"/>
        <rFont val="Arial"/>
        <family val="2"/>
      </rPr>
      <t xml:space="preserve">Alfamayo - Santa María,
</t>
    </r>
    <r>
      <rPr>
        <b/>
        <sz val="10"/>
        <rFont val="Arial"/>
        <family val="2"/>
      </rPr>
      <t xml:space="preserve">Sector: </t>
    </r>
    <r>
      <rPr>
        <sz val="10"/>
        <rFont val="Arial"/>
        <family val="2"/>
      </rPr>
      <t>Las Flores Km 527+150 - Km 527+185</t>
    </r>
  </si>
  <si>
    <t xml:space="preserve">Maquinaria del Contratista Conservador Consorcio Vial Santa María
</t>
  </si>
  <si>
    <t>VIALES-005472</t>
  </si>
  <si>
    <r>
      <rPr>
        <b/>
        <sz val="10"/>
        <color theme="1"/>
        <rFont val="Arial"/>
        <family val="2"/>
      </rPr>
      <t>Lima</t>
    </r>
    <r>
      <rPr>
        <sz val="10"/>
        <color theme="1"/>
        <rFont val="Arial"/>
        <family val="2"/>
      </rPr>
      <t xml:space="preserve">
Huaura / Huacho</t>
    </r>
  </si>
  <si>
    <r>
      <t xml:space="preserve">Red Vial Nacional: PE-18,
Tramo: </t>
    </r>
    <r>
      <rPr>
        <sz val="10"/>
        <rFont val="Arial"/>
        <family val="2"/>
      </rPr>
      <t xml:space="preserve">Emp. PE- 1N (Ov. Río Seco) - El Ahorcado,
</t>
    </r>
    <r>
      <rPr>
        <b/>
        <sz val="10"/>
        <rFont val="Arial"/>
        <family val="2"/>
      </rPr>
      <t xml:space="preserve">Sector: </t>
    </r>
    <r>
      <rPr>
        <sz val="10"/>
        <rFont val="Arial"/>
        <family val="2"/>
      </rPr>
      <t>Lomas de Lachay Km 7+530- Km 5+555</t>
    </r>
  </si>
  <si>
    <r>
      <rPr>
        <b/>
        <sz val="10"/>
        <rFont val="Arial"/>
        <family val="2"/>
      </rPr>
      <t>PVN</t>
    </r>
    <r>
      <rPr>
        <sz val="10"/>
        <rFont val="Arial"/>
        <family val="2"/>
      </rPr>
      <t xml:space="preserve">
Administración por contrato
Jefatura zonal Lima
Ing. Hubert Alejandro Valdivia Oroya - Jefe zonal
Correo: hvaldivia@pvn.gob.pe</t>
    </r>
  </si>
  <si>
    <t>Maquinaria del Contratista Conservador Consorcio Conservial</t>
  </si>
  <si>
    <t>VIALES-005473</t>
  </si>
  <si>
    <r>
      <t xml:space="preserve">Red Vial Nacional: PE-1SI,
Tramo: </t>
    </r>
    <r>
      <rPr>
        <sz val="10"/>
        <rFont val="Arial"/>
        <family val="2"/>
      </rPr>
      <t xml:space="preserve">Piedra Blanca - Coracora,
</t>
    </r>
    <r>
      <rPr>
        <b/>
        <sz val="10"/>
        <rFont val="Arial"/>
        <family val="2"/>
      </rPr>
      <t xml:space="preserve">Sector: </t>
    </r>
    <r>
      <rPr>
        <sz val="10"/>
        <rFont val="Arial"/>
        <family val="2"/>
      </rPr>
      <t>Utcuni Km 125+020 - Km 125+060</t>
    </r>
  </si>
  <si>
    <t>VIALES-005475</t>
  </si>
  <si>
    <t>Maquinaria del Contratista Conservador Consorcio Vial Puquio 
01 Cargador frontal</t>
  </si>
  <si>
    <t>VIALES-005476</t>
  </si>
  <si>
    <r>
      <rPr>
        <b/>
        <sz val="10"/>
        <color theme="1"/>
        <rFont val="Arial"/>
        <family val="2"/>
      </rPr>
      <t>Junín</t>
    </r>
    <r>
      <rPr>
        <sz val="10"/>
        <color theme="1"/>
        <rFont val="Arial"/>
        <family val="2"/>
      </rPr>
      <t xml:space="preserve">
Chanchamayo / Chanchamayo</t>
    </r>
  </si>
  <si>
    <t xml:space="preserve">Maquinaria del Contratista Conservador Consorcio Novo Horizonte 3
01 Retroexcavadora
01 Cargador frontal (Municipalidad de Chanchamayo.
</t>
  </si>
  <si>
    <r>
      <rPr>
        <b/>
        <sz val="10"/>
        <rFont val="Arial"/>
        <family val="2"/>
      </rPr>
      <t xml:space="preserve">Red Vial Nacional: PE-22B, </t>
    </r>
    <r>
      <rPr>
        <sz val="10"/>
        <rFont val="Arial"/>
        <family val="2"/>
      </rPr>
      <t xml:space="preserve">
</t>
    </r>
    <r>
      <rPr>
        <b/>
        <sz val="10"/>
        <rFont val="Arial"/>
        <family val="2"/>
      </rPr>
      <t>Tramo:</t>
    </r>
    <r>
      <rPr>
        <sz val="10"/>
        <rFont val="Arial"/>
        <family val="2"/>
      </rPr>
      <t xml:space="preserve"> La Merced -</t>
    </r>
    <r>
      <rPr>
        <b/>
        <sz val="10"/>
        <rFont val="Arial"/>
        <family val="2"/>
      </rPr>
      <t xml:space="preserve"> </t>
    </r>
    <r>
      <rPr>
        <sz val="10"/>
        <rFont val="Arial"/>
        <family val="2"/>
      </rPr>
      <t>Perené</t>
    </r>
    <r>
      <rPr>
        <sz val="10"/>
        <color theme="1"/>
        <rFont val="Arial"/>
        <family val="2"/>
      </rPr>
      <t>,</t>
    </r>
    <r>
      <rPr>
        <sz val="10"/>
        <rFont val="Arial"/>
        <family val="2"/>
      </rPr>
      <t xml:space="preserve">
</t>
    </r>
    <r>
      <rPr>
        <b/>
        <sz val="10"/>
        <rFont val="Arial"/>
        <family val="2"/>
      </rPr>
      <t>Sector</t>
    </r>
    <r>
      <rPr>
        <sz val="10"/>
        <rFont val="Arial"/>
        <family val="2"/>
      </rPr>
      <t>: Baden Raither  Km 109+020 - Km 109+030</t>
    </r>
  </si>
  <si>
    <t>Maquinaria del Contratista Conservador Consorcio Vial Puquio
01 Cargador frontal</t>
  </si>
  <si>
    <r>
      <rPr>
        <b/>
        <sz val="10"/>
        <color theme="1"/>
        <rFont val="Arial"/>
        <family val="2"/>
      </rPr>
      <t>Cusco</t>
    </r>
    <r>
      <rPr>
        <sz val="10"/>
        <color theme="1"/>
        <rFont val="Arial"/>
        <family val="2"/>
      </rPr>
      <t xml:space="preserve">
La Convención / Pichari</t>
    </r>
  </si>
  <si>
    <t xml:space="preserve">Maquinaria del Contratista Conservador Consorcio SERVIAS
</t>
  </si>
  <si>
    <t>VIALES-005477</t>
  </si>
  <si>
    <r>
      <rPr>
        <b/>
        <sz val="10"/>
        <rFont val="Arial"/>
        <family val="2"/>
      </rPr>
      <t xml:space="preserve">Red Vial Nacional: PE-28C, </t>
    </r>
    <r>
      <rPr>
        <sz val="10"/>
        <rFont val="Arial"/>
        <family val="2"/>
      </rPr>
      <t xml:space="preserve">
</t>
    </r>
    <r>
      <rPr>
        <b/>
        <sz val="10"/>
        <rFont val="Arial"/>
        <family val="2"/>
      </rPr>
      <t>Tramo:</t>
    </r>
    <r>
      <rPr>
        <sz val="10"/>
        <rFont val="Arial"/>
        <family val="2"/>
      </rPr>
      <t xml:space="preserve"> Kimbiri - Pichari</t>
    </r>
    <r>
      <rPr>
        <sz val="10"/>
        <color theme="1"/>
        <rFont val="Arial"/>
        <family val="2"/>
      </rPr>
      <t>,</t>
    </r>
    <r>
      <rPr>
        <sz val="10"/>
        <rFont val="Arial"/>
        <family val="2"/>
      </rPr>
      <t xml:space="preserve">
</t>
    </r>
    <r>
      <rPr>
        <b/>
        <sz val="10"/>
        <rFont val="Arial"/>
        <family val="2"/>
      </rPr>
      <t>Sector</t>
    </r>
    <r>
      <rPr>
        <sz val="10"/>
        <rFont val="Arial"/>
        <family val="2"/>
      </rPr>
      <t>: Pichari Km 13+240 - Km 13+260</t>
    </r>
  </si>
  <si>
    <r>
      <rPr>
        <b/>
        <sz val="10"/>
        <rFont val="Arial"/>
        <family val="2"/>
      </rPr>
      <t xml:space="preserve">Red Vial Nacional: PE-1SI,
Tramo: </t>
    </r>
    <r>
      <rPr>
        <sz val="10"/>
        <rFont val="Arial"/>
        <family val="2"/>
      </rPr>
      <t xml:space="preserve">Jaqui - Piedra Blanca,
</t>
    </r>
    <r>
      <rPr>
        <b/>
        <sz val="10"/>
        <rFont val="Arial"/>
        <family val="2"/>
      </rPr>
      <t>Sector</t>
    </r>
    <r>
      <rPr>
        <sz val="10"/>
        <rFont val="Arial"/>
        <family val="2"/>
      </rPr>
      <t>: Pueblo Nuevo Km 98+220 - Km 98+250</t>
    </r>
  </si>
  <si>
    <t>VIALES-005479</t>
  </si>
  <si>
    <r>
      <t xml:space="preserve">Red Vial Nacional: PE-3SF,
Tramo: </t>
    </r>
    <r>
      <rPr>
        <sz val="10"/>
        <rFont val="Arial"/>
        <family val="2"/>
      </rPr>
      <t>Lambrama - Chiquibanbilla,</t>
    </r>
    <r>
      <rPr>
        <b/>
        <sz val="10"/>
        <rFont val="Arial"/>
        <family val="2"/>
      </rPr>
      <t xml:space="preserve">
Sector: </t>
    </r>
    <r>
      <rPr>
        <sz val="10"/>
        <rFont val="Arial"/>
        <family val="2"/>
      </rPr>
      <t>Matará Km 3+280 - Km 3+440</t>
    </r>
  </si>
  <si>
    <t xml:space="preserve">Maquinaria del Contratista Conservador China Railway Tunnel Group CO. LTD
</t>
  </si>
  <si>
    <r>
      <rPr>
        <b/>
        <sz val="10"/>
        <rFont val="Arial"/>
        <family val="2"/>
      </rPr>
      <t xml:space="preserve">Red Vial Nacional: PE-1SI,
Tramo: </t>
    </r>
    <r>
      <rPr>
        <sz val="10"/>
        <rFont val="Arial"/>
        <family val="2"/>
      </rPr>
      <t xml:space="preserve">Jaqui - Piedra Blanca,
</t>
    </r>
    <r>
      <rPr>
        <b/>
        <sz val="10"/>
        <rFont val="Arial"/>
        <family val="2"/>
      </rPr>
      <t>Sector</t>
    </r>
    <r>
      <rPr>
        <sz val="10"/>
        <rFont val="Arial"/>
        <family val="2"/>
      </rPr>
      <t>: Pueblo Nuevo Km 83+490 - Km 83+520</t>
    </r>
  </si>
  <si>
    <t>VIALES-005480</t>
  </si>
  <si>
    <t>VIALES-005481</t>
  </si>
  <si>
    <t>VIALES-005482</t>
  </si>
  <si>
    <r>
      <rPr>
        <b/>
        <sz val="10"/>
        <color theme="1"/>
        <rFont val="Arial"/>
        <family val="2"/>
      </rPr>
      <t>Amazonas</t>
    </r>
    <r>
      <rPr>
        <sz val="10"/>
        <color theme="1"/>
        <rFont val="Arial"/>
        <family val="2"/>
      </rPr>
      <t xml:space="preserve">
Bongará / Valera</t>
    </r>
  </si>
  <si>
    <r>
      <t xml:space="preserve">Red Vial Nacional: PE-08C,
Tramo: </t>
    </r>
    <r>
      <rPr>
        <sz val="10"/>
        <rFont val="Arial"/>
        <family val="2"/>
      </rPr>
      <t xml:space="preserve">Pedro Ruiz - Achamaqui,
</t>
    </r>
    <r>
      <rPr>
        <b/>
        <sz val="10"/>
        <rFont val="Arial"/>
        <family val="2"/>
      </rPr>
      <t xml:space="preserve">Sector: </t>
    </r>
    <r>
      <rPr>
        <sz val="10"/>
        <rFont val="Arial"/>
        <family val="2"/>
      </rPr>
      <t>Tingorbamba Km 20+800 - Km 27+800</t>
    </r>
  </si>
  <si>
    <t>VIALES-005483</t>
  </si>
  <si>
    <r>
      <rPr>
        <b/>
        <sz val="10"/>
        <color theme="1"/>
        <rFont val="Arial"/>
        <family val="2"/>
      </rPr>
      <t>Huánuco</t>
    </r>
    <r>
      <rPr>
        <sz val="10"/>
        <color theme="1"/>
        <rFont val="Arial"/>
        <family val="2"/>
      </rPr>
      <t xml:space="preserve">
Ambo / San Francisco</t>
    </r>
  </si>
  <si>
    <r>
      <t xml:space="preserve">Red Vial Nacional: PE-18,
Tramo: </t>
    </r>
    <r>
      <rPr>
        <sz val="10"/>
        <rFont val="Arial"/>
        <family val="2"/>
      </rPr>
      <t>Dv. Chacayán - Emp. PE- 3N (Ambo),</t>
    </r>
    <r>
      <rPr>
        <b/>
        <sz val="10"/>
        <rFont val="Arial"/>
        <family val="2"/>
      </rPr>
      <t xml:space="preserve">
Sector: </t>
    </r>
    <r>
      <rPr>
        <sz val="10"/>
        <rFont val="Arial"/>
        <family val="2"/>
      </rPr>
      <t>Acochacán Km 257+300 - Km 257+350</t>
    </r>
  </si>
  <si>
    <r>
      <rPr>
        <b/>
        <sz val="10"/>
        <rFont val="Arial"/>
        <family val="2"/>
      </rPr>
      <t xml:space="preserve">Red Vial Nacional: PE-24,
Tramo: </t>
    </r>
    <r>
      <rPr>
        <sz val="10"/>
        <rFont val="Arial"/>
        <family val="2"/>
      </rPr>
      <t xml:space="preserve">Canchan - Magdalena,
</t>
    </r>
    <r>
      <rPr>
        <b/>
        <sz val="10"/>
        <rFont val="Arial"/>
        <family val="2"/>
      </rPr>
      <t>Sector</t>
    </r>
    <r>
      <rPr>
        <sz val="10"/>
        <rFont val="Arial"/>
        <family val="2"/>
      </rPr>
      <t>: Pacalay Km 116+500 - Km 116+800</t>
    </r>
  </si>
  <si>
    <r>
      <rPr>
        <b/>
        <sz val="10"/>
        <color theme="1"/>
        <rFont val="Arial"/>
        <family val="2"/>
      </rPr>
      <t>Lima</t>
    </r>
    <r>
      <rPr>
        <sz val="10"/>
        <color theme="1"/>
        <rFont val="Arial"/>
        <family val="2"/>
      </rPr>
      <t xml:space="preserve">
Yauyos / Ayauca</t>
    </r>
  </si>
  <si>
    <t>VIALES-005485</t>
  </si>
  <si>
    <t>VIALES-005486</t>
  </si>
  <si>
    <t>OPERADOR</t>
  </si>
  <si>
    <t>ESTACIONES BASES AFECTADAS POR REGIÓN</t>
  </si>
  <si>
    <t>Amazonas</t>
  </si>
  <si>
    <t>Callao</t>
  </si>
  <si>
    <t>San Martin</t>
  </si>
  <si>
    <t>TOTAL x OPERADOR</t>
  </si>
  <si>
    <r>
      <rPr>
        <b/>
        <sz val="11"/>
        <color theme="1"/>
        <rFont val="Calibri"/>
        <family val="2"/>
        <scheme val="minor"/>
      </rPr>
      <t>INTEGRATEL:</t>
    </r>
    <r>
      <rPr>
        <sz val="11"/>
        <color theme="1"/>
        <rFont val="Frutiger-Light"/>
        <family val="2"/>
      </rPr>
      <t xml:space="preserve">
Telefonía móvil
Internet móvil</t>
    </r>
  </si>
  <si>
    <r>
      <rPr>
        <b/>
        <sz val="11"/>
        <color theme="1"/>
        <rFont val="Calibri"/>
        <family val="2"/>
        <scheme val="minor"/>
      </rPr>
      <t>OSIPTEL</t>
    </r>
    <r>
      <rPr>
        <sz val="11"/>
        <color theme="1"/>
        <rFont val="Frutiger-Light"/>
        <family val="2"/>
      </rPr>
      <t xml:space="preserve">
Comunicación vía correo:
Edwin Rojas Ponce
Ingeniero de Monitoreo y Red
Dirección de Fiscalización e Instrucción
Correo: erojasp@osiptel.gob.pe</t>
    </r>
  </si>
  <si>
    <r>
      <rPr>
        <b/>
        <sz val="11"/>
        <color theme="1"/>
        <rFont val="Calibri"/>
        <family val="2"/>
        <scheme val="minor"/>
      </rPr>
      <t xml:space="preserve">CLARO: </t>
    </r>
    <r>
      <rPr>
        <sz val="11"/>
        <color theme="1"/>
        <rFont val="Frutiger-Light"/>
        <family val="2"/>
      </rPr>
      <t xml:space="preserve">
Telefonía móvil 
Internet móvil</t>
    </r>
  </si>
  <si>
    <r>
      <rPr>
        <b/>
        <sz val="11"/>
        <color theme="1"/>
        <rFont val="Calibri"/>
        <family val="2"/>
        <scheme val="minor"/>
      </rPr>
      <t>BITEL:</t>
    </r>
    <r>
      <rPr>
        <sz val="11"/>
        <color theme="1"/>
        <rFont val="Frutiger-Light"/>
        <family val="2"/>
      </rPr>
      <t xml:space="preserve">
Telefonía móvil 
Internet móvil</t>
    </r>
  </si>
  <si>
    <r>
      <rPr>
        <b/>
        <sz val="11"/>
        <color theme="1"/>
        <rFont val="Calibri"/>
        <family val="2"/>
        <scheme val="minor"/>
      </rPr>
      <t>ENTEL:</t>
    </r>
    <r>
      <rPr>
        <sz val="11"/>
        <color theme="1"/>
        <rFont val="Frutiger-Light"/>
        <family val="2"/>
      </rPr>
      <t xml:space="preserve">
Telefonía móvil 
Internet móvil</t>
    </r>
  </si>
  <si>
    <t xml:space="preserve">                                                                                                              TOTAL</t>
  </si>
  <si>
    <r>
      <rPr>
        <b/>
        <sz val="10"/>
        <color theme="1"/>
        <rFont val="Arial"/>
        <family val="2"/>
      </rPr>
      <t>Ica</t>
    </r>
    <r>
      <rPr>
        <sz val="10"/>
        <color theme="1"/>
        <rFont val="Arial"/>
        <family val="2"/>
      </rPr>
      <t xml:space="preserve">
Ica / Ocucaje</t>
    </r>
  </si>
  <si>
    <t>VIALES-005488</t>
  </si>
  <si>
    <r>
      <rPr>
        <b/>
        <sz val="10"/>
        <rFont val="Arial"/>
        <family val="2"/>
      </rPr>
      <t xml:space="preserve">Red Vial Nacional: PE-1SI,
Tramo: </t>
    </r>
    <r>
      <rPr>
        <sz val="10"/>
        <rFont val="Arial"/>
        <family val="2"/>
      </rPr>
      <t xml:space="preserve">Jaqui - Piedra Blanca,
</t>
    </r>
    <r>
      <rPr>
        <b/>
        <sz val="10"/>
        <rFont val="Arial"/>
        <family val="2"/>
      </rPr>
      <t>Sector</t>
    </r>
    <r>
      <rPr>
        <sz val="10"/>
        <rFont val="Arial"/>
        <family val="2"/>
      </rPr>
      <t>: Lampaya Km 105+480 - Km 105+520</t>
    </r>
  </si>
  <si>
    <t>Maquinaria del Contratista Conservador Consorcio SERVIAS 
01 Rodillo liso 
01 Motoniveladora
01 Camión volquete</t>
  </si>
  <si>
    <r>
      <rPr>
        <b/>
        <sz val="10"/>
        <rFont val="Arial"/>
        <family val="2"/>
      </rPr>
      <t xml:space="preserve">Red Vial Nacional: PE-28C, </t>
    </r>
    <r>
      <rPr>
        <sz val="10"/>
        <rFont val="Arial"/>
        <family val="2"/>
      </rPr>
      <t xml:space="preserve">
</t>
    </r>
    <r>
      <rPr>
        <b/>
        <sz val="10"/>
        <rFont val="Arial"/>
        <family val="2"/>
      </rPr>
      <t>Tramo:</t>
    </r>
    <r>
      <rPr>
        <sz val="10"/>
        <rFont val="Arial"/>
        <family val="2"/>
      </rPr>
      <t xml:space="preserve"> Pichari - Quisto Central</t>
    </r>
    <r>
      <rPr>
        <sz val="10"/>
        <color theme="1"/>
        <rFont val="Arial"/>
        <family val="2"/>
      </rPr>
      <t>,</t>
    </r>
    <r>
      <rPr>
        <sz val="10"/>
        <rFont val="Arial"/>
        <family val="2"/>
      </rPr>
      <t xml:space="preserve">
</t>
    </r>
    <r>
      <rPr>
        <b/>
        <sz val="10"/>
        <rFont val="Arial"/>
        <family val="2"/>
      </rPr>
      <t>Sector</t>
    </r>
    <r>
      <rPr>
        <sz val="10"/>
        <rFont val="Arial"/>
        <family val="2"/>
      </rPr>
      <t>: Pichari - Mantaro Km 32+700 - Km 32+880</t>
    </r>
  </si>
  <si>
    <t>VIALES-005489</t>
  </si>
  <si>
    <r>
      <t xml:space="preserve">Red Vial Nacional: PE-5ND,
Tramo: </t>
    </r>
    <r>
      <rPr>
        <sz val="10"/>
        <rFont val="Arial"/>
        <family val="2"/>
      </rPr>
      <t xml:space="preserve">Emp. Pe-5n C (Pte. Wawico) - Oracuza,
</t>
    </r>
    <r>
      <rPr>
        <b/>
        <sz val="10"/>
        <rFont val="Arial"/>
        <family val="2"/>
      </rPr>
      <t xml:space="preserve">Sector: </t>
    </r>
    <r>
      <rPr>
        <sz val="10"/>
        <rFont val="Arial"/>
        <family val="2"/>
      </rPr>
      <t>Sargento León Km 29+250 - Km 29+280</t>
    </r>
  </si>
  <si>
    <t xml:space="preserve">Maquinaria del Contratista Conservador Consorcio Vial Nieva
</t>
  </si>
  <si>
    <t>VIALES-005490</t>
  </si>
  <si>
    <r>
      <rPr>
        <b/>
        <sz val="10"/>
        <rFont val="Arial"/>
        <family val="2"/>
      </rPr>
      <t xml:space="preserve">Red Vial Nacional: PE-1SI,
Tramo: </t>
    </r>
    <r>
      <rPr>
        <sz val="10"/>
        <rFont val="Arial"/>
        <family val="2"/>
      </rPr>
      <t xml:space="preserve">Jaqui - Piedra Blanca,
</t>
    </r>
    <r>
      <rPr>
        <b/>
        <sz val="10"/>
        <rFont val="Arial"/>
        <family val="2"/>
      </rPr>
      <t>Sector</t>
    </r>
    <r>
      <rPr>
        <sz val="10"/>
        <rFont val="Arial"/>
        <family val="2"/>
      </rPr>
      <t>: Pueblo Nuevo Km 87+760 - Km 87+800</t>
    </r>
  </si>
  <si>
    <t>VIALES-005491</t>
  </si>
  <si>
    <r>
      <rPr>
        <b/>
        <sz val="10"/>
        <rFont val="Arial"/>
        <family val="2"/>
      </rPr>
      <t xml:space="preserve">Red Vial Nacional: PE-1SI,
Tramo: </t>
    </r>
    <r>
      <rPr>
        <sz val="10"/>
        <rFont val="Arial"/>
        <family val="2"/>
      </rPr>
      <t xml:space="preserve">Jaqui - Piedra Blanca,
</t>
    </r>
    <r>
      <rPr>
        <b/>
        <sz val="10"/>
        <rFont val="Arial"/>
        <family val="2"/>
      </rPr>
      <t>Sector</t>
    </r>
    <r>
      <rPr>
        <sz val="10"/>
        <rFont val="Arial"/>
        <family val="2"/>
      </rPr>
      <t>: Pueblo Nuevo Km 82+220 - Km 82+260</t>
    </r>
  </si>
  <si>
    <t>VIALES-005495</t>
  </si>
  <si>
    <t>VIALES-005494</t>
  </si>
  <si>
    <r>
      <t xml:space="preserve">Red Vial Nacional: PE-02A,
Tramo: </t>
    </r>
    <r>
      <rPr>
        <sz val="10"/>
        <rFont val="Arial"/>
        <family val="2"/>
      </rPr>
      <t>Buenos Aires - Piedra Azul,</t>
    </r>
    <r>
      <rPr>
        <b/>
        <sz val="10"/>
        <rFont val="Arial"/>
        <family val="2"/>
      </rPr>
      <t xml:space="preserve">
Sector:</t>
    </r>
    <r>
      <rPr>
        <sz val="10"/>
        <rFont val="Arial"/>
        <family val="2"/>
      </rPr>
      <t xml:space="preserve"> Badén Malacasí Km 37+300</t>
    </r>
  </si>
  <si>
    <t>VIALES-005493</t>
  </si>
  <si>
    <r>
      <t xml:space="preserve">Red Vial Nacional: PE-02A,
Tramo: </t>
    </r>
    <r>
      <rPr>
        <sz val="10"/>
        <rFont val="Arial"/>
        <family val="2"/>
      </rPr>
      <t>Buenos Aires - Piedra Azul,</t>
    </r>
    <r>
      <rPr>
        <b/>
        <sz val="10"/>
        <rFont val="Arial"/>
        <family val="2"/>
      </rPr>
      <t xml:space="preserve">
Sector:</t>
    </r>
    <r>
      <rPr>
        <sz val="10"/>
        <rFont val="Arial"/>
        <family val="2"/>
      </rPr>
      <t xml:space="preserve"> Badén de la Tranca Km 51+750</t>
    </r>
  </si>
  <si>
    <t>VIALES-005492</t>
  </si>
  <si>
    <r>
      <t xml:space="preserve">Piura
</t>
    </r>
    <r>
      <rPr>
        <sz val="10"/>
        <color theme="1"/>
        <rFont val="Arial"/>
        <family val="2"/>
      </rPr>
      <t>Morropón / Buenos Aires</t>
    </r>
  </si>
  <si>
    <r>
      <t xml:space="preserve">Red Vial Nacional: PE-02A,
Tramo: </t>
    </r>
    <r>
      <rPr>
        <sz val="10"/>
        <rFont val="Arial"/>
        <family val="2"/>
      </rPr>
      <t>Buenos Aires - Piedra Azul,</t>
    </r>
    <r>
      <rPr>
        <b/>
        <sz val="10"/>
        <rFont val="Arial"/>
        <family val="2"/>
      </rPr>
      <t xml:space="preserve">
Sector:</t>
    </r>
    <r>
      <rPr>
        <sz val="10"/>
        <rFont val="Arial"/>
        <family val="2"/>
      </rPr>
      <t xml:space="preserve"> Badén Río Seco Km 29+400</t>
    </r>
  </si>
  <si>
    <t>VIALES-005496</t>
  </si>
  <si>
    <r>
      <rPr>
        <b/>
        <sz val="10"/>
        <color theme="1"/>
        <rFont val="Arial"/>
        <family val="2"/>
      </rPr>
      <t>Arequipa</t>
    </r>
    <r>
      <rPr>
        <sz val="10"/>
        <color theme="1"/>
        <rFont val="Arial"/>
        <family val="2"/>
      </rPr>
      <t xml:space="preserve">
Caravelí / Lomas</t>
    </r>
  </si>
  <si>
    <r>
      <rPr>
        <b/>
        <sz val="10"/>
        <rFont val="Arial"/>
        <family val="2"/>
      </rPr>
      <t xml:space="preserve">Red Vial Nacional: PE-1S (Panamericana Sur),
Tramo: </t>
    </r>
    <r>
      <rPr>
        <sz val="10"/>
        <rFont val="Arial"/>
        <family val="2"/>
      </rPr>
      <t xml:space="preserve">Dv. Lomas - Chaviña,
</t>
    </r>
    <r>
      <rPr>
        <b/>
        <sz val="10"/>
        <rFont val="Arial"/>
        <family val="2"/>
      </rPr>
      <t>Sector</t>
    </r>
    <r>
      <rPr>
        <sz val="10"/>
        <rFont val="Arial"/>
        <family val="2"/>
      </rPr>
      <t>: Caravelí Km 532+200 - Km 532+220</t>
    </r>
  </si>
  <si>
    <r>
      <rPr>
        <b/>
        <sz val="11"/>
        <color theme="1"/>
        <rFont val="Frutiger-Light"/>
        <family val="2"/>
      </rPr>
      <t xml:space="preserve">APN: </t>
    </r>
    <r>
      <rPr>
        <sz val="11"/>
        <color theme="1"/>
        <rFont val="Frutiger-Light"/>
        <family val="2"/>
      </rPr>
      <t xml:space="preserve">
</t>
    </r>
    <r>
      <rPr>
        <sz val="10"/>
        <color theme="1"/>
        <rFont val="Frutiger-Light"/>
      </rPr>
      <t>Enlace: https://eredenaves.apn.gob.pe/apn/inforedenaves.jsp</t>
    </r>
  </si>
  <si>
    <t>Terminales Zona Centro</t>
  </si>
  <si>
    <t>PARCIAL</t>
  </si>
  <si>
    <t>Puerto de Huacho</t>
  </si>
  <si>
    <t>PUERTO - 00800</t>
  </si>
  <si>
    <r>
      <rPr>
        <b/>
        <sz val="10"/>
        <color theme="1"/>
        <rFont val="Arial"/>
        <family val="2"/>
      </rPr>
      <t>Ayacucho</t>
    </r>
    <r>
      <rPr>
        <sz val="10"/>
        <color theme="1"/>
        <rFont val="Arial"/>
        <family val="2"/>
      </rPr>
      <t xml:space="preserve">
Parinacochas / Pullo</t>
    </r>
  </si>
  <si>
    <r>
      <rPr>
        <b/>
        <sz val="10"/>
        <rFont val="Arial"/>
        <family val="2"/>
      </rPr>
      <t xml:space="preserve">Red Vial Nacional: PE-1SI,
Tramo: </t>
    </r>
    <r>
      <rPr>
        <sz val="10"/>
        <rFont val="Arial"/>
        <family val="2"/>
      </rPr>
      <t xml:space="preserve">Jaqui - Piedra Blanca,
</t>
    </r>
    <r>
      <rPr>
        <b/>
        <sz val="10"/>
        <rFont val="Arial"/>
        <family val="2"/>
      </rPr>
      <t>Sector</t>
    </r>
    <r>
      <rPr>
        <sz val="10"/>
        <rFont val="Arial"/>
        <family val="2"/>
      </rPr>
      <t>: Pueblo Nuevo Km 91+100 - Km 91+140</t>
    </r>
  </si>
  <si>
    <t>VIALES-005499</t>
  </si>
  <si>
    <r>
      <rPr>
        <b/>
        <sz val="10"/>
        <rFont val="Arial"/>
        <family val="2"/>
      </rPr>
      <t xml:space="preserve">Red Vial Nacional: PE-1SI,
Tramo: </t>
    </r>
    <r>
      <rPr>
        <sz val="10"/>
        <rFont val="Arial"/>
        <family val="2"/>
      </rPr>
      <t xml:space="preserve">Jaqui - Piedra Blanca,
</t>
    </r>
    <r>
      <rPr>
        <b/>
        <sz val="10"/>
        <rFont val="Arial"/>
        <family val="2"/>
      </rPr>
      <t>Sector</t>
    </r>
    <r>
      <rPr>
        <sz val="10"/>
        <rFont val="Arial"/>
        <family val="2"/>
      </rPr>
      <t>: Pueblo Nuevo Km 81+060 - Km 81+100</t>
    </r>
  </si>
  <si>
    <t>VIALES-005501</t>
  </si>
  <si>
    <t>Maquinaria del Contratista Conservador Consorcio Vial Puquio
01 Retroexcavadora
01 Cargador frontal</t>
  </si>
  <si>
    <t>VIALES-005502</t>
  </si>
  <si>
    <r>
      <rPr>
        <b/>
        <sz val="10"/>
        <color theme="1"/>
        <rFont val="Arial"/>
        <family val="2"/>
      </rPr>
      <t>Arequipa</t>
    </r>
    <r>
      <rPr>
        <sz val="10"/>
        <color theme="1"/>
        <rFont val="Arial"/>
        <family val="2"/>
      </rPr>
      <t xml:space="preserve">
Caravelí / Jaqui</t>
    </r>
  </si>
  <si>
    <r>
      <rPr>
        <b/>
        <sz val="10"/>
        <rFont val="Arial"/>
        <family val="2"/>
      </rPr>
      <t xml:space="preserve">Red Vial Nacional: PE-1SI,
Tramo: </t>
    </r>
    <r>
      <rPr>
        <sz val="10"/>
        <rFont val="Arial"/>
        <family val="2"/>
      </rPr>
      <t xml:space="preserve">Jaqui - Piedra Blanca,
</t>
    </r>
    <r>
      <rPr>
        <b/>
        <sz val="10"/>
        <rFont val="Arial"/>
        <family val="2"/>
      </rPr>
      <t>Sector</t>
    </r>
    <r>
      <rPr>
        <sz val="10"/>
        <rFont val="Arial"/>
        <family val="2"/>
      </rPr>
      <t>: Jaqui Km 41+840 - Km 42+060</t>
    </r>
  </si>
  <si>
    <r>
      <rPr>
        <b/>
        <sz val="10"/>
        <color theme="1"/>
        <rFont val="Arial"/>
        <family val="2"/>
      </rPr>
      <t>Áncash</t>
    </r>
    <r>
      <rPr>
        <sz val="10"/>
        <color theme="1"/>
        <rFont val="Arial"/>
        <family val="2"/>
      </rPr>
      <t xml:space="preserve">
Pomabamba / Parobamba</t>
    </r>
  </si>
  <si>
    <t>Maquinaria del Contratista Conservador Consorcio Vial Puquio 
01 Retroexcavadora
01 Excavadora</t>
  </si>
  <si>
    <t>Maquinaria de PVN Arequipa
01 Cargador frontal</t>
  </si>
  <si>
    <r>
      <t xml:space="preserve">Red Vial Nacional: PE-3SF,
Tramo: </t>
    </r>
    <r>
      <rPr>
        <sz val="10"/>
        <rFont val="Arial"/>
        <family val="2"/>
      </rPr>
      <t>Dv. Chuquibambilla - Lambrama,</t>
    </r>
    <r>
      <rPr>
        <b/>
        <sz val="10"/>
        <rFont val="Arial"/>
        <family val="2"/>
      </rPr>
      <t xml:space="preserve">
Sector: </t>
    </r>
    <r>
      <rPr>
        <sz val="10"/>
        <rFont val="Arial"/>
        <family val="2"/>
      </rPr>
      <t>Lambrama Km 38+080 - Km 38+100</t>
    </r>
  </si>
  <si>
    <t>VIALES-005503</t>
  </si>
  <si>
    <r>
      <rPr>
        <b/>
        <sz val="10"/>
        <rFont val="Arial"/>
        <family val="2"/>
      </rPr>
      <t xml:space="preserve">Red Vial Nacional: PE-1S (Panamericana Sur),
Tramo: </t>
    </r>
    <r>
      <rPr>
        <sz val="10"/>
        <rFont val="Arial"/>
        <family val="2"/>
      </rPr>
      <t xml:space="preserve">Ocucaje - Palpa,
</t>
    </r>
    <r>
      <rPr>
        <b/>
        <sz val="10"/>
        <rFont val="Arial"/>
        <family val="2"/>
      </rPr>
      <t>Sector</t>
    </r>
    <r>
      <rPr>
        <sz val="10"/>
        <rFont val="Arial"/>
        <family val="2"/>
      </rPr>
      <t>: Ocucaje Km 337+400 - Km 337+500</t>
    </r>
  </si>
  <si>
    <r>
      <rPr>
        <b/>
        <sz val="10"/>
        <color theme="1"/>
        <rFont val="Arial"/>
        <family val="2"/>
      </rPr>
      <t>Ica</t>
    </r>
    <r>
      <rPr>
        <sz val="10"/>
        <color theme="1"/>
        <rFont val="Arial"/>
        <family val="2"/>
      </rPr>
      <t xml:space="preserve">
Ica / Santiago</t>
    </r>
  </si>
  <si>
    <r>
      <rPr>
        <b/>
        <sz val="10"/>
        <rFont val="Arial"/>
        <family val="2"/>
      </rPr>
      <t xml:space="preserve">Red Vial Nacional: PE-1S (Panamericana Sur),
Tramo: </t>
    </r>
    <r>
      <rPr>
        <sz val="10"/>
        <rFont val="Arial"/>
        <family val="2"/>
      </rPr>
      <t xml:space="preserve">Ocucaje - Palpa,
</t>
    </r>
    <r>
      <rPr>
        <b/>
        <sz val="10"/>
        <rFont val="Arial"/>
        <family val="2"/>
      </rPr>
      <t>Sector</t>
    </r>
    <r>
      <rPr>
        <sz val="10"/>
        <rFont val="Arial"/>
        <family val="2"/>
      </rPr>
      <t>: Santa Cruz Km 374+100 - Km 374+300</t>
    </r>
  </si>
  <si>
    <t>Maquinaria del Contratista Conservador Consorcio. Vial 37</t>
  </si>
  <si>
    <t>VIALES-005504</t>
  </si>
  <si>
    <r>
      <rPr>
        <b/>
        <sz val="10"/>
        <color theme="1"/>
        <rFont val="Arial"/>
        <family val="2"/>
      </rPr>
      <t>Ica</t>
    </r>
    <r>
      <rPr>
        <sz val="10"/>
        <color theme="1"/>
        <rFont val="Arial"/>
        <family val="2"/>
      </rPr>
      <t xml:space="preserve">
Palpa / Santa Cruz</t>
    </r>
  </si>
  <si>
    <r>
      <rPr>
        <b/>
        <sz val="10"/>
        <rFont val="Arial"/>
        <family val="2"/>
      </rPr>
      <t xml:space="preserve">Red Vial Nacional: PE-1S (Panamericana Sur),
Tramo: </t>
    </r>
    <r>
      <rPr>
        <sz val="10"/>
        <rFont val="Arial"/>
        <family val="2"/>
      </rPr>
      <t xml:space="preserve">Ocucaje - Palpa,
</t>
    </r>
    <r>
      <rPr>
        <b/>
        <sz val="10"/>
        <rFont val="Arial"/>
        <family val="2"/>
      </rPr>
      <t>Sector</t>
    </r>
    <r>
      <rPr>
        <sz val="10"/>
        <rFont val="Arial"/>
        <family val="2"/>
      </rPr>
      <t>: Ocucaje Km 365+800 - Km 366+200</t>
    </r>
  </si>
  <si>
    <t>VIALES-005505</t>
  </si>
  <si>
    <r>
      <rPr>
        <b/>
        <sz val="10"/>
        <color theme="1"/>
        <rFont val="Arial"/>
        <family val="2"/>
      </rPr>
      <t>Lima</t>
    </r>
    <r>
      <rPr>
        <sz val="10"/>
        <color theme="1"/>
        <rFont val="Arial"/>
        <family val="2"/>
      </rPr>
      <t xml:space="preserve">
Lima / Lurigancho</t>
    </r>
  </si>
  <si>
    <t>VIALES-005506</t>
  </si>
  <si>
    <r>
      <rPr>
        <b/>
        <sz val="10"/>
        <rFont val="Arial"/>
        <family val="2"/>
      </rPr>
      <t xml:space="preserve">Red Vial Nacional: PE-22 (Carretera Central), 
Tramo: </t>
    </r>
    <r>
      <rPr>
        <sz val="10"/>
        <rFont val="Arial"/>
        <family val="2"/>
      </rPr>
      <t xml:space="preserve">Puente Ricardo Palma - Puente Los Angeles,
</t>
    </r>
    <r>
      <rPr>
        <b/>
        <sz val="10"/>
        <rFont val="Arial"/>
        <family val="2"/>
      </rPr>
      <t>Sector</t>
    </r>
    <r>
      <rPr>
        <sz val="10"/>
        <rFont val="Arial"/>
        <family val="2"/>
      </rPr>
      <t>: Chosica Km 30+000 - Km 36+800</t>
    </r>
  </si>
  <si>
    <t xml:space="preserve">20/02/2026   </t>
  </si>
  <si>
    <t>20/02/2026</t>
  </si>
  <si>
    <r>
      <rPr>
        <b/>
        <sz val="10"/>
        <rFont val="Arial"/>
        <family val="2"/>
      </rPr>
      <t>Precipitaciones pluviales - Huaico</t>
    </r>
    <r>
      <rPr>
        <sz val="10"/>
        <rFont val="Arial"/>
        <family val="2"/>
      </rPr>
      <t xml:space="preserve">
Debido a las precipitaciones pluviales, ocasionaron huaico, afectando completamente la transitabilidad.
20.02.26 PVN Zonal Ica informa que el Conservador movilizó maquinaria y personal para la limpieza del huaico.</t>
    </r>
  </si>
  <si>
    <r>
      <rPr>
        <b/>
        <sz val="10"/>
        <rFont val="Arial"/>
        <family val="2"/>
      </rPr>
      <t xml:space="preserve">Precipitaciones pluviales - Erosión de plataforma
</t>
    </r>
    <r>
      <rPr>
        <sz val="10"/>
        <rFont val="Arial"/>
        <family val="2"/>
      </rPr>
      <t>Debido a las constantes precipitaciones pluviales en la zona, se produjo erosión de plataforma, restringiendo la transitabilidad de la vía.</t>
    </r>
    <r>
      <rPr>
        <b/>
        <sz val="10"/>
        <rFont val="Arial"/>
        <family val="2"/>
      </rPr>
      <t xml:space="preserve">
</t>
    </r>
    <r>
      <rPr>
        <sz val="10"/>
        <rFont val="Arial"/>
        <family val="2"/>
      </rPr>
      <t xml:space="preserve">
20.02.26 PVN Zonal Ica informa que el Conservador realiza las gestiones para la atención de la emergencia vial.</t>
    </r>
  </si>
  <si>
    <r>
      <rPr>
        <b/>
        <sz val="10"/>
        <rFont val="Arial"/>
        <family val="2"/>
      </rPr>
      <t>Precipitaciones pluviales - Erosión de plataforma</t>
    </r>
    <r>
      <rPr>
        <sz val="10"/>
        <rFont val="Arial"/>
        <family val="2"/>
      </rPr>
      <t xml:space="preserve">
Debido a las constantes precipitaciones pluviales en la zona, se produjo erosión de plataforma, restringiendo la transitabilidad de la vía.
20.02.26 PVN Zonal Cusco - Apurímac informa que realiza las gestiones para la atención de la emergencia</t>
    </r>
  </si>
  <si>
    <r>
      <rPr>
        <b/>
        <sz val="10"/>
        <rFont val="Arial"/>
        <family val="2"/>
      </rPr>
      <t xml:space="preserve">Precipitaciones pluviales - Erosión de plataforma
</t>
    </r>
    <r>
      <rPr>
        <sz val="10"/>
        <rFont val="Arial"/>
        <family val="2"/>
      </rPr>
      <t>Debido a las constantes precipitaciones pluviales en la zona, se produjo la erosión de plataforma, restringiendo la transitabilidad de la vía.</t>
    </r>
    <r>
      <rPr>
        <b/>
        <sz val="10"/>
        <rFont val="Arial"/>
        <family val="2"/>
      </rPr>
      <t xml:space="preserve">
</t>
    </r>
    <r>
      <rPr>
        <sz val="10"/>
        <rFont val="Arial"/>
        <family val="2"/>
      </rPr>
      <t xml:space="preserve">
20.02.26 PVN Zonal Amazonas informa que el Conservador viene realizando las actividades de señalización preventiva, excavación no clasificada y conformación de terreno</t>
    </r>
  </si>
  <si>
    <r>
      <rPr>
        <b/>
        <sz val="10"/>
        <rFont val="Arial"/>
        <family val="2"/>
      </rPr>
      <t xml:space="preserve">Precipitaciones pluviales - Ahuellamiento
</t>
    </r>
    <r>
      <rPr>
        <sz val="10"/>
        <rFont val="Arial"/>
        <family val="2"/>
      </rPr>
      <t>Debido a las constantes precipitaciones pluviales en el sector, ocasionaron deformación profunda (&gt;15 Cm), afectando el tránsito vehicular.</t>
    </r>
    <r>
      <rPr>
        <b/>
        <sz val="10"/>
        <rFont val="Arial"/>
        <family val="2"/>
      </rPr>
      <t xml:space="preserve">
</t>
    </r>
    <r>
      <rPr>
        <sz val="10"/>
        <rFont val="Arial"/>
        <family val="2"/>
      </rPr>
      <t xml:space="preserve">
20.02.26 PVN Zonal VRAEM informa que el Conservador viene realizando movilizando recursos
</t>
    </r>
  </si>
  <si>
    <r>
      <rPr>
        <b/>
        <sz val="10"/>
        <rFont val="Arial"/>
        <family val="2"/>
      </rPr>
      <t>Precipitaciones pluviales - Huaico</t>
    </r>
    <r>
      <rPr>
        <sz val="10"/>
        <rFont val="Arial"/>
        <family val="2"/>
      </rPr>
      <t xml:space="preserve">
Debido a las precipitaciones pluviales, ocasionaron huaico, afectando completamente la transitabilidad.
20.02.26 PVN Zonal Lima informa que se realiza trabajos de eliminación de material de huaico.</t>
    </r>
  </si>
  <si>
    <r>
      <rPr>
        <b/>
        <sz val="10"/>
        <rFont val="Arial"/>
        <family val="2"/>
      </rPr>
      <t>Precipitaciones pluviales - Derrumbe</t>
    </r>
    <r>
      <rPr>
        <sz val="10"/>
        <rFont val="Arial"/>
        <family val="2"/>
      </rPr>
      <t xml:space="preserve">
Debido a las constantes precipitaciones pluviales en la zona y la inestabilidad del talud superior, se produjo derrumbe, restringiendo la transitabilidad de la vía.
20.02.26 PVN Zonal Amazonas informa que realiza las gestiones para la publicación de los términos de referencia para la contratación del servicio.</t>
    </r>
  </si>
  <si>
    <r>
      <rPr>
        <b/>
        <sz val="10"/>
        <rFont val="Arial"/>
        <family val="2"/>
      </rPr>
      <t>Precipitaciones pluviales - Colapso de alcantarilla</t>
    </r>
    <r>
      <rPr>
        <sz val="10"/>
        <rFont val="Arial"/>
        <family val="2"/>
      </rPr>
      <t xml:space="preserve">
Debido a las constantes precipitaciones pluviales en la zona, se produjo el desplazamiento del talud inferior de la calzada y colapso de alcantarilla, restringiendo la transitabilidad de la vía.
20.02.26 PVN Zonal Ica informa que el Conservador realiza la movilización de maquinaria y personal a la zona.</t>
    </r>
  </si>
  <si>
    <r>
      <rPr>
        <b/>
        <sz val="10"/>
        <rFont val="Arial"/>
        <family val="2"/>
      </rPr>
      <t>Precipitaciones pluviales - Erosión de plataforma</t>
    </r>
    <r>
      <rPr>
        <sz val="10"/>
        <rFont val="Arial"/>
        <family val="2"/>
      </rPr>
      <t xml:space="preserve">
Debido a las constantes precipitaciones pluviales en la zona, se produjo la erosión de plataforma, restringiendo la transitabilidad de la vía.
20.02.26 PVN Zonal Lima informa que el Conservador realiza mantenimiento de tránsito y seguridad vial, trazo y replanteo, corte de la carpeta asfáltica y excavación del área a trabajar.</t>
    </r>
  </si>
  <si>
    <r>
      <rPr>
        <b/>
        <sz val="10"/>
        <rFont val="Arial"/>
        <family val="2"/>
      </rPr>
      <t>Precipitaciones pluviales - Erosión de plataforma</t>
    </r>
    <r>
      <rPr>
        <sz val="10"/>
        <rFont val="Arial"/>
        <family val="2"/>
      </rPr>
      <t xml:space="preserve">
Debido a las constantes precipitaciones pluviales en la zona, se produjo la erosión de plataforma, restringiendo la transitabilidad de la vía.
20.02.26 PVN Zonal Ica informa que el Conservador realiza el transporte de materiales, excavación, eliminación, acomodo de roca para la construcción de muro de mampostería, así como el control del tránsito.</t>
    </r>
  </si>
  <si>
    <r>
      <rPr>
        <b/>
        <sz val="10"/>
        <rFont val="Arial"/>
        <family val="2"/>
      </rPr>
      <t xml:space="preserve">Precipitaciones pluviales - Huaico
</t>
    </r>
    <r>
      <rPr>
        <sz val="10"/>
        <rFont val="Arial"/>
        <family val="2"/>
      </rPr>
      <t>Debido a las constantes precipitaciones pluviales y al incremento del caudal del río Chaparra, se produjo huaico, motivo por el cual la transitabilidad de la vía se encuentra interrumpida.
20.02.26 PVN Zonal Ica informa que el Conservador movilizó maquinaria para continuar con la labor de limpieza del sector. Se dio transitabilidad restringida.</t>
    </r>
  </si>
  <si>
    <r>
      <rPr>
        <b/>
        <sz val="10"/>
        <rFont val="Arial"/>
        <family val="2"/>
      </rPr>
      <t>Precipitaciones pluviales - Derrumbe</t>
    </r>
    <r>
      <rPr>
        <sz val="10"/>
        <rFont val="Arial"/>
        <family val="2"/>
      </rPr>
      <t xml:space="preserve">
Debido a las constantes precipitaciones pluviales en la zona, se produjo talud con humedad pronunciado, restringiendo la transitabilidad de la vía.
20.02.26 PVN Zonal Amazonas informa que realiza las coordinaciones para la atención de la emergencia.</t>
    </r>
  </si>
  <si>
    <r>
      <rPr>
        <b/>
        <sz val="10"/>
        <rFont val="Arial"/>
        <family val="2"/>
      </rPr>
      <t>Precipitaciones pluviales - Erosión de plataforma</t>
    </r>
    <r>
      <rPr>
        <sz val="10"/>
        <rFont val="Arial"/>
        <family val="2"/>
      </rPr>
      <t xml:space="preserve">
Debido a las constantes precipitaciones pluviales en la zona, se produjo la erosión de plataforma, restringiendo la transitabilidad de la vía.
20.02.26 PVN Zonal Piura - Tumbes informa que el Conservador realiza trabajos de señalización preventiva y excavación para la instalación de un muro de bolsacreto, como medida de protección ante la erosión del talud inferior.</t>
    </r>
  </si>
  <si>
    <r>
      <rPr>
        <b/>
        <sz val="10"/>
        <rFont val="Arial"/>
        <family val="2"/>
      </rPr>
      <t>Precipitaciones pluviales - Derrumbe</t>
    </r>
    <r>
      <rPr>
        <sz val="10"/>
        <rFont val="Arial"/>
        <family val="2"/>
      </rPr>
      <t xml:space="preserve">
Debido a las constantes precipitaciones pluviales en el sector e inestabilidad del talud superior, se produjo derrumbe, afectando totalmente la vía.
20.02.26 PVN Zonal Lambayeque informa que el Conservador continua con los trabajos de limpieza de derrumbe, se habilitó una vía para la circulación de vehículos.</t>
    </r>
  </si>
  <si>
    <r>
      <rPr>
        <b/>
        <sz val="10"/>
        <rFont val="Arial"/>
        <family val="2"/>
      </rPr>
      <t>Precipitaciones pluviales - Activación de quebrada</t>
    </r>
    <r>
      <rPr>
        <sz val="10"/>
        <rFont val="Arial"/>
        <family val="2"/>
      </rPr>
      <t xml:space="preserve">
Debido a las precipitaciones pluviales, se produjo activación de quebrada afectando completamente la vía.
20.02.26 La Concesionaria informa que personal y su maquinaria se encuentra en el lugar realizando la limpieza correspondiente.</t>
    </r>
  </si>
  <si>
    <r>
      <rPr>
        <b/>
        <sz val="10"/>
        <rFont val="Arial"/>
        <family val="2"/>
      </rPr>
      <t>Precipitaciones pluviales - Erosión de plataforma</t>
    </r>
    <r>
      <rPr>
        <sz val="10"/>
        <rFont val="Arial"/>
        <family val="2"/>
      </rPr>
      <t xml:space="preserve">
Debido a las constantes precipitaciones pluviales en la zona, se produjo la erosión de plataforma, restringiendo la transitabilidad de la vía.
20.02.26 PVN Zonal Huancavelica informa que el Conservador realiza las actividades de recuperación de la plataforma mediante la conformación de un muro seco.</t>
    </r>
  </si>
  <si>
    <r>
      <rPr>
        <b/>
        <sz val="10"/>
        <rFont val="Arial"/>
        <family val="2"/>
      </rPr>
      <t>Precipitaciones pluviales - Ahuellamiento</t>
    </r>
    <r>
      <rPr>
        <sz val="10"/>
        <rFont val="Arial"/>
        <family val="2"/>
      </rPr>
      <t xml:space="preserve">
Debido a las constantes precipitaciones pluviales en la zona y la presencia de humedad y cargas repetitivas, se produjo ahuellamiento, restringiendo la transitabilidad de la vía.
20.02.26 PVN Zonal Puno informa que el Conservador realiza la restauración de la calzada con apoyo de maquinaria.</t>
    </r>
  </si>
  <si>
    <r>
      <rPr>
        <b/>
        <sz val="10"/>
        <rFont val="Arial"/>
        <family val="2"/>
      </rPr>
      <t>Precipitaciones pluviales - Erosión de plataforma</t>
    </r>
    <r>
      <rPr>
        <sz val="10"/>
        <rFont val="Arial"/>
        <family val="2"/>
      </rPr>
      <t xml:space="preserve">
Debido a las constantes precipitaciones pluviales en la zona, se produjo erosión de plataforma, restringiendo la transitabilidad de la vía.
20.02.26 PVN Zonal Cusco - Apurímac informa que realiza las actividades de señalización vial, control de tránsito vehicular, movilización de equipos, extracción, selección y acopio de material afirmado en cantera</t>
    </r>
  </si>
  <si>
    <r>
      <rPr>
        <b/>
        <sz val="10"/>
        <rFont val="Arial"/>
        <family val="2"/>
      </rPr>
      <t>Precipitaciones pluviales - Erosión de plataforma</t>
    </r>
    <r>
      <rPr>
        <sz val="10"/>
        <rFont val="Arial"/>
        <family val="2"/>
      </rPr>
      <t xml:space="preserve">
Debido a las constantes precipitaciones pluviales en la zona, se produjo erosión de plataforma, restringiendo la transitabilidad de la vía.
20.02.26 PVN Zonal Áncash informa que realiza las coordinaciones y gestiones para recuperar ancho de calzada.</t>
    </r>
  </si>
  <si>
    <r>
      <rPr>
        <b/>
        <sz val="10"/>
        <rFont val="Arial"/>
        <family val="2"/>
      </rPr>
      <t>Precipitaciones pluviales - Colapso de alcantarilla</t>
    </r>
    <r>
      <rPr>
        <sz val="10"/>
        <rFont val="Arial"/>
        <family val="2"/>
      </rPr>
      <t xml:space="preserve">
Debido a las constantes precipitaciones pluviales en la zona, se produjo colapso de alcantarilla, restringiendo la transitabilidad de la vía.
20.02.26 PVN Zonal Lambayeque informa que el Conservador realiza las coordinaciones y gestiones para recuperar ancho de calzada.</t>
    </r>
  </si>
  <si>
    <r>
      <rPr>
        <b/>
        <sz val="10"/>
        <rFont val="Arial"/>
        <family val="2"/>
      </rPr>
      <t>Precipitaciones pluviales - Erosión de plataforma</t>
    </r>
    <r>
      <rPr>
        <sz val="10"/>
        <rFont val="Arial"/>
        <family val="2"/>
      </rPr>
      <t xml:space="preserve">
Debido a las constantes precipitaciones pluviales en la zona, se produjo erosión de plataforma, restringiendo la transitabilidad de la vía.
20.02.26 PVN Zonal Lambayeque informa que el Conservador dispone la construcción de un muro ciclópeo y demás estructuras.</t>
    </r>
  </si>
  <si>
    <t>Precipitaciones pluviales - Pérdida de plataforma
Debido a las constantes precipitaciones pluviales en la zona, se produjo pérdida de plataforma, restringiendo la transitabilidad de la vía.
20.02.26 PVN Zonal Lambayeque informa que el Conservador realiza las coordinaciones y gestiones para recuperar ancho de calzada.</t>
  </si>
  <si>
    <r>
      <rPr>
        <b/>
        <sz val="10"/>
        <rFont val="Arial"/>
        <family val="2"/>
      </rPr>
      <t>Precipitaciones pluviales - Derrumbe</t>
    </r>
    <r>
      <rPr>
        <sz val="10"/>
        <rFont val="Arial"/>
        <family val="2"/>
      </rPr>
      <t xml:space="preserve">
Debido a las constantes precipitaciones pluviales en el sector e inestabilidad del talud superior, se produjo derrumbe, afectando totalmente la vía.
20.02.26 La Concesionaria informa que continúa con los trabajos de limpieza de derrumbe y apoya con la señalización del tránsito.</t>
    </r>
  </si>
  <si>
    <r>
      <rPr>
        <b/>
        <sz val="10"/>
        <rFont val="Arial"/>
        <family val="2"/>
      </rPr>
      <t>Precipitaciones pluviales - Huaico</t>
    </r>
    <r>
      <rPr>
        <sz val="10"/>
        <rFont val="Arial"/>
        <family val="2"/>
      </rPr>
      <t xml:space="preserve">
Debido a las precipitaciones pluviales en la zona que activaron las quebradas secas en el sector, produciendo huaico, motivo por el cual la transitabilidad de la vía se encuentra restringida.
20.02.26 PVN Zonal Tacna - Moquegua informa que disponen la recuperación de la calzada, asimismo, se viene realizando las coordinaciones necesarias para la contratación de servicios destinados a la limpieza de calzada.</t>
    </r>
  </si>
  <si>
    <r>
      <rPr>
        <b/>
        <sz val="10"/>
        <rFont val="Arial"/>
        <family val="2"/>
      </rPr>
      <t>Precipitaciones pluviales - Ahuellamiento</t>
    </r>
    <r>
      <rPr>
        <sz val="10"/>
        <rFont val="Arial"/>
        <family val="2"/>
      </rPr>
      <t xml:space="preserve">
Debido a las constantes precipitaciones pluviales en la zona, se ha producido un ahuellamiento en la superficie de rodadura, motivo por el cual la transitabilidad de la vía se encuentra restringida.
20.02.26 PVN Zonal Junín – Pasco informa que el Conservador viene realizando los requerimientos de recursos para dar inicio a las labores de mantenimiento correspondientes.</t>
    </r>
  </si>
  <si>
    <r>
      <rPr>
        <b/>
        <sz val="10"/>
        <rFont val="Arial"/>
        <family val="2"/>
      </rPr>
      <t>Precipitaciones pluviales - Asentamiento de plataforma</t>
    </r>
    <r>
      <rPr>
        <sz val="10"/>
        <rFont val="Arial"/>
        <family val="2"/>
      </rPr>
      <t xml:space="preserve">
Debido a las precipitaciones pluviales que acumularon aguas y el alto tránsito de vehículos de gran tonelaje se produjo los asentamientos, hundimientos y deformaciones de la plataforma con pérdida de pavimento básico.
20.02.26 PVN Zonal Ayacucho informa que continúa con los trabajos de retiro de material saturado y colocación de piedra y material tipo over. Habilitando la transitabilidad en un solo carril.</t>
    </r>
  </si>
  <si>
    <r>
      <rPr>
        <b/>
        <sz val="10"/>
        <color theme="1"/>
        <rFont val="Arial"/>
        <family val="2"/>
      </rPr>
      <t>Precipitaciones pluviales - Derrumbe</t>
    </r>
    <r>
      <rPr>
        <sz val="10"/>
        <color theme="1"/>
        <rFont val="Arial"/>
        <family val="2"/>
      </rPr>
      <t xml:space="preserve">
Debido a las constantes precipitaciones pluviales en el sector e inestabilidad del talud superior, se produjo derrumbe, afectando la vía parcial.
20.02.26 PVN Zonal La Libertad realiza la elaboración de términos de referencia para el proceso respectivo, dispone la recuperación de la calzada, mediante la eliminación de derrumbe masivo.</t>
    </r>
  </si>
  <si>
    <r>
      <rPr>
        <b/>
        <sz val="10"/>
        <rFont val="Arial"/>
        <family val="2"/>
      </rPr>
      <t>Precipitaciones pluviales - Ahuellamiento</t>
    </r>
    <r>
      <rPr>
        <sz val="10"/>
        <rFont val="Arial"/>
        <family val="2"/>
      </rPr>
      <t xml:space="preserve">
Debido a las constantes precipitaciones pluviales en el sector, ocasionaron deformación profunda (&gt;15 Cm), afectando el tránsito vehicular.
20.02.26 PVN Zonal Amazonas informa que realiza los términos de referencia para la contratación de los servicios e iniciar los trabajos de recuperación de la calzada.</t>
    </r>
  </si>
  <si>
    <r>
      <rPr>
        <b/>
        <sz val="10"/>
        <rFont val="Arial"/>
        <family val="2"/>
      </rPr>
      <t>Precipitaciones pluviales - Erosión de plataforma</t>
    </r>
    <r>
      <rPr>
        <sz val="10"/>
        <rFont val="Arial"/>
        <family val="2"/>
      </rPr>
      <t xml:space="preserve">
Debido a las constantes precipitaciones pluviales en el sector, se produjo la pérdida de ancho de plataforma por erosión de borde externo, actualmente se tiene un ancho de 2.8 m, afectando la vía.
20.02.26 PVN Zonal Áncash informa que el Conservador realiza trabajos de excavación a nivel de plataforma a fin de recuperar el ancho seguro.</t>
    </r>
  </si>
  <si>
    <r>
      <rPr>
        <b/>
        <sz val="10"/>
        <rFont val="Arial"/>
        <family val="2"/>
      </rPr>
      <t>Precipitaciones pluviales - Pérdida de plataforma</t>
    </r>
    <r>
      <rPr>
        <sz val="10"/>
        <rFont val="Arial"/>
        <family val="2"/>
      </rPr>
      <t xml:space="preserve">
Debido a las constantes precipitaciones pluviales en el sector, se produjo pérdida de plataforma, afectando la vía.
20.02.26 PVN Zonal Cajamarca informa que el Conservador realiza las actividades de ejecución de un muro de mampostería en el talud inferior erosionado. Asimismo, dispone la recuperación de la calzada, mediante la recuperación de calzada y conformación de un muro de mampostería.</t>
    </r>
  </si>
  <si>
    <r>
      <rPr>
        <b/>
        <sz val="10"/>
        <rFont val="Arial"/>
        <family val="2"/>
      </rPr>
      <t>Precipitaciones pluviales - Asentamiento de plataforma</t>
    </r>
    <r>
      <rPr>
        <sz val="10"/>
        <rFont val="Arial"/>
        <family val="2"/>
      </rPr>
      <t xml:space="preserve">
Debido a las precipitaciones pluviales y su filtración, ocasionaron asentamiento de plataforma, afectando la transitabilidad.
20.02.26 PVN Zonal Ayacucho informa que dispone la recuperación de la calzada, mediante la reconformación de la plataforma.</t>
    </r>
  </si>
  <si>
    <r>
      <rPr>
        <b/>
        <sz val="10"/>
        <rFont val="Arial"/>
        <family val="2"/>
      </rPr>
      <t>Precipitaciones pluviales - Deslizamiento</t>
    </r>
    <r>
      <rPr>
        <sz val="10"/>
        <rFont val="Arial"/>
        <family val="2"/>
      </rPr>
      <t xml:space="preserve">
Debido a las constantes precipitaciones pluviales que provocaron deslizamiento, afectando parcialmente la vía.
20.02.26 La Concesionaria informa que personal y maquinaria de se encuentra en el lugar realizando la limpieza correspondiente.</t>
    </r>
  </si>
  <si>
    <r>
      <rPr>
        <b/>
        <sz val="10"/>
        <rFont val="Arial"/>
        <family val="2"/>
      </rPr>
      <t>Precipitaciones pluviales - Derrumbe</t>
    </r>
    <r>
      <rPr>
        <sz val="10"/>
        <rFont val="Arial"/>
        <family val="2"/>
      </rPr>
      <t xml:space="preserve">
Debido a las constantes precipitaciones pluviales en el sector, se produjo caída de roca de gran tamaño, afectando la vía.
20.02.26 PVN Zonal Junín - Pasco informa que el Conservador inicia las coordinaciones correspondientes para atender la emergencia vial.</t>
    </r>
  </si>
  <si>
    <r>
      <rPr>
        <b/>
        <sz val="10"/>
        <rFont val="Arial"/>
        <family val="2"/>
      </rPr>
      <t>Precipitaciones pluviales - Activación de quebrada</t>
    </r>
    <r>
      <rPr>
        <sz val="10"/>
        <rFont val="Arial"/>
        <family val="2"/>
      </rPr>
      <t xml:space="preserve">
Debido a las precipitaciones pluviales, se produjo activación de quebrada afectando completamente la vía.
20.02.26 La Concesionaria informa que se viene dando aviso al peaje para informar a los usuarios sobre el estado de transitabilidad.</t>
    </r>
  </si>
  <si>
    <r>
      <rPr>
        <b/>
        <sz val="10"/>
        <rFont val="Arial"/>
        <family val="2"/>
      </rPr>
      <t>Precipitaciones pluviales - Derrumbe</t>
    </r>
    <r>
      <rPr>
        <sz val="10"/>
        <rFont val="Arial"/>
        <family val="2"/>
      </rPr>
      <t xml:space="preserve">
Debido a las precipitaciones pluviales, ocasionaron derrumbe, afectando la transitabilidad.
20.02.26 PVN Zonal Áncash informa que el Conservador informa que el día de hoy continúa con la atención de la emergencia vial.</t>
    </r>
  </si>
  <si>
    <r>
      <rPr>
        <b/>
        <sz val="10"/>
        <rFont val="Arial"/>
        <family val="2"/>
      </rPr>
      <t>Precipitaciones pluviales - Erosión de estructura artesanal</t>
    </r>
    <r>
      <rPr>
        <sz val="10"/>
        <rFont val="Arial"/>
        <family val="2"/>
      </rPr>
      <t xml:space="preserve">
Debido a las precipitaciones pluviales el deterioro de los rollizos (vigas) asimismo los tableros de madera del puente quebrada Honda
20.02.26 PVN Zonal Áncash informa que dispone el reemplazo por una estructura modular. Asimismo, elabora los términos de referencia para la contratación de servicios.</t>
    </r>
  </si>
  <si>
    <r>
      <rPr>
        <b/>
        <sz val="10"/>
        <rFont val="Arial"/>
        <family val="2"/>
      </rPr>
      <t>Precipitaciones pluviales - Asentamiento de plataforma</t>
    </r>
    <r>
      <rPr>
        <sz val="10"/>
        <rFont val="Arial"/>
        <family val="2"/>
      </rPr>
      <t xml:space="preserve">
Debido a las constantes precipitaciones pluviales en la zona, se produjo el asentamiento plataforma, restringiendo la transitabilidad de la vía.
20.02.26 PVN Zonal Cajamarca informa que el Conservador realiza trabajos de señalización en el sector. Asimismo, programa trabajos de perfilado, excavación y eliminación de material para cimentación de muro. Por ello propone realizar la construcción de un muro de sostenimiento con el fin de recuperar el ancho de plataforma.</t>
    </r>
  </si>
  <si>
    <r>
      <rPr>
        <b/>
        <sz val="10"/>
        <rFont val="Arial"/>
        <family val="2"/>
      </rPr>
      <t>Precipitaciones pluviales - Erosión de plataforma</t>
    </r>
    <r>
      <rPr>
        <sz val="10"/>
        <rFont val="Arial"/>
        <family val="2"/>
      </rPr>
      <t xml:space="preserve">
Debido a las constantes precipitaciones pluviales en la zona, se produjo la erosión de plataforma, restringiendo la transitabilidad de la vía.
20.02.26 PVN Zonal Piura - Tumbes informa que el Conservador realiza las gestiones para la atención de la emergencia.</t>
    </r>
  </si>
  <si>
    <r>
      <rPr>
        <b/>
        <sz val="10"/>
        <rFont val="Arial"/>
        <family val="2"/>
      </rPr>
      <t>Precipitaciones pluviales - Erosión de plataforma</t>
    </r>
    <r>
      <rPr>
        <sz val="10"/>
        <rFont val="Arial"/>
        <family val="2"/>
      </rPr>
      <t xml:space="preserve">
Debido a las constantes precipitaciones pluviales en la zona, se produjo erosión de plataforma, interrumpiendo la transitabilidad de la vía.
20.02.26 PVN Zonal Lima informa que se encuentra en trámite la movilización de equipo mecánico propio (cargador frontal) y la solicitud de requerimientos para atender la emergencia vial</t>
    </r>
  </si>
  <si>
    <r>
      <rPr>
        <b/>
        <sz val="10"/>
        <rFont val="Arial"/>
        <family val="2"/>
      </rPr>
      <t>Precipitaciones pluviales - Daño en la estructura del puente</t>
    </r>
    <r>
      <rPr>
        <sz val="10"/>
        <rFont val="Arial"/>
        <family val="2"/>
      </rPr>
      <t xml:space="preserve">
Debido a las precipitaciones pluviales y condiciones climáticas, produjo daño en la estructura del puente Aguaytía.
20.02.26 PVN Zonal Ucayali informa que el Conservador dispone realizar el control de tránsito vehicular, alternando el pase de vehículos pesados uno a la vez.</t>
    </r>
  </si>
  <si>
    <r>
      <rPr>
        <b/>
        <sz val="10"/>
        <rFont val="Arial"/>
        <family val="2"/>
      </rPr>
      <t>Precipitaciones pluviales - Derrumbe</t>
    </r>
    <r>
      <rPr>
        <sz val="10"/>
        <rFont val="Arial"/>
        <family val="2"/>
      </rPr>
      <t xml:space="preserve">
Debido a las precipitaciones pluviales, ocasionaron derrumbe, afectando completamente la transitabilidad.
20.02.26 PVN Zonal Junín - Pasco informa que el Conservador inicia las coordinaciones correspondientes para atender la emergencia vial.</t>
    </r>
  </si>
  <si>
    <r>
      <rPr>
        <b/>
        <sz val="10"/>
        <rFont val="Arial"/>
        <family val="2"/>
      </rPr>
      <t>Deterioro de infraestructura - Daño en la estructura del puente</t>
    </r>
    <r>
      <rPr>
        <sz val="10"/>
        <rFont val="Arial"/>
        <family val="2"/>
      </rPr>
      <t xml:space="preserve">
Debido a la falla estructural del puente por exceso de carga y acción de la naturaleza.
20.02.26 PVN Zonal Ucayali informa que el Conservador realiza el control de tránsito vehicular en turno diurno y nocturno a fin de recuperar la transitabilidad.</t>
    </r>
  </si>
  <si>
    <r>
      <rPr>
        <b/>
        <sz val="10"/>
        <rFont val="Arial"/>
        <family val="2"/>
      </rPr>
      <t>Precipitaciones pluviales - Huaico</t>
    </r>
    <r>
      <rPr>
        <sz val="10"/>
        <rFont val="Arial"/>
        <family val="2"/>
      </rPr>
      <t xml:space="preserve">
Debido las precipitaciones pluviales se produjo huaico (deslizamiento de lodo y piedra), interrumpiendo el tránsito vehicular.
20.02.26 La Concesionaria informa que continúan los trabajos de remoción de lodo y material pétreo mediante el uso de maquinaria pesada, habilitando un carril para el pase vehicular por turnos.</t>
    </r>
  </si>
  <si>
    <r>
      <rPr>
        <b/>
        <sz val="10"/>
        <rFont val="Arial"/>
        <family val="2"/>
      </rPr>
      <t>Precipitaciones pluviales - Ahuellamiento</t>
    </r>
    <r>
      <rPr>
        <sz val="10"/>
        <rFont val="Arial"/>
        <family val="2"/>
      </rPr>
      <t xml:space="preserve">
Debido a las constantes precipitaciones pluviales en la zona, se ha producido un ahuellamiento en la superficie de rodadura, motivo por el cual la transitabilidad de la vía se encuentra restringida.
20.02.26, PVN Zonal Junín – Pasco informa que el Conservador viene realizando los requerimientos de recursos para dar inicio a las labores de mantenimiento correspondientes.</t>
    </r>
  </si>
  <si>
    <r>
      <rPr>
        <b/>
        <sz val="10"/>
        <rFont val="Arial"/>
        <family val="2"/>
      </rPr>
      <t>Precipitaciones pluviales - Activación de quebrada</t>
    </r>
    <r>
      <rPr>
        <sz val="10"/>
        <rFont val="Arial"/>
        <family val="2"/>
      </rPr>
      <t xml:space="preserve">
Debido a las precipitaciones pluviales, se produjo Activación de quebrada afectando la vía.
20.02.26 La Concesionaria informa que habilitó el tránsito restringido. Asimismo, viene dando aviso mediante las Unidades de Peaje para que informen a los usuarios y tomen las precauciones del caso.</t>
    </r>
  </si>
  <si>
    <r>
      <rPr>
        <b/>
        <sz val="10"/>
        <rFont val="Arial"/>
        <family val="2"/>
      </rPr>
      <t>Precipitaciones pluviales - Huaico</t>
    </r>
    <r>
      <rPr>
        <sz val="10"/>
        <rFont val="Arial"/>
        <family val="2"/>
      </rPr>
      <t xml:space="preserve">
Debido a las precipitaciones pluviales, ocasionaron huaico, afectando la transitabilidad.
20.02.26 PVN Zonal Puno informa que el Conservador realiza la eliminación de material de huaico</t>
    </r>
  </si>
  <si>
    <r>
      <rPr>
        <b/>
        <sz val="10"/>
        <rFont val="Arial"/>
        <family val="2"/>
      </rPr>
      <t>Precipitaciones pluviales - Asentamiento de plataforma</t>
    </r>
    <r>
      <rPr>
        <sz val="10"/>
        <rFont val="Arial"/>
        <family val="2"/>
      </rPr>
      <t xml:space="preserve">
Debido a las precipitaciones pluviales y su filtración, ocasionaron asentamiento de plataforma, afectando la transitabilidad.
20.02.26 PVN Zonal Huánuco informa que el Conservador realiza los trabajos de limpieza de alcantarilla. Asimismo, se prevé el reemplazo de cuerpos de dicha estructura.</t>
    </r>
  </si>
  <si>
    <r>
      <rPr>
        <b/>
        <sz val="10"/>
        <rFont val="Arial"/>
        <family val="2"/>
      </rPr>
      <t>Precipitaciones pluviales - Colapso de alcantarilla</t>
    </r>
    <r>
      <rPr>
        <sz val="10"/>
        <rFont val="Arial"/>
        <family val="2"/>
      </rPr>
      <t xml:space="preserve">
Debido a las precipitaciones pluviales ocasionaron el desprendimiento de mitad de alcantarilla y colapso adjunto de cabezal muro de salida, afectando la transitabilidad.
20.02.26 PVN Zonal VRAEM informa que el Conservador realiza las actividades de atención de la emergencia por colapso de alcantarilla, dispone la protección provisional de la zona afectada mediante la colocación de sacos.</t>
    </r>
  </si>
  <si>
    <r>
      <rPr>
        <b/>
        <sz val="10"/>
        <rFont val="Arial"/>
        <family val="2"/>
      </rPr>
      <t>Precipitaciones pluviales - Erosión de plataforma</t>
    </r>
    <r>
      <rPr>
        <sz val="10"/>
        <rFont val="Arial"/>
        <family val="2"/>
      </rPr>
      <t xml:space="preserve">
Debido a las constantes precipitaciones pluviales en la zona, se produjo erosión de plataforma, restringiendo la transitabilidad de la vía.
20.02.26 PVN Zonal Amazonas informa que realiza las coordinaciones y elabora los términos de referencia para la contratación de los servicios.</t>
    </r>
  </si>
  <si>
    <r>
      <rPr>
        <b/>
        <sz val="10"/>
        <rFont val="Arial"/>
        <family val="2"/>
      </rPr>
      <t>Precipitaciones pluviales - Socavación de puente</t>
    </r>
    <r>
      <rPr>
        <sz val="10"/>
        <rFont val="Arial"/>
        <family val="2"/>
      </rPr>
      <t xml:space="preserve">
Debido a las constantes precipitaciones pluviales en la zona, se produjo deterioro en el estribo del puente, interrumpiendo la transitabilidad de la vía.
20.02.26 PVN Zonal San Martín informa que el Conservador realiza trabajos de encauzamiento del río Pendencia para mitigar la erosión del estribo izquierdo y realizar defensa ribereña.</t>
    </r>
  </si>
  <si>
    <r>
      <rPr>
        <b/>
        <sz val="10"/>
        <rFont val="Arial"/>
        <family val="2"/>
      </rPr>
      <t>Precipitaciones pluviales - Erosión de plataforma</t>
    </r>
    <r>
      <rPr>
        <sz val="10"/>
        <rFont val="Arial"/>
        <family val="2"/>
      </rPr>
      <t xml:space="preserve">
Debido a las constantes precipitaciones pluviales en la zona, se produjo erosión de plataforma, restringiendo la transitabilidad de la vía.
20.02.26 PVN Zonal Lambayeque informa que el Conservador programa trabajos de encofrado y vaciado en falsa zapata.</t>
    </r>
  </si>
  <si>
    <r>
      <rPr>
        <b/>
        <sz val="10"/>
        <rFont val="Arial"/>
        <family val="2"/>
      </rPr>
      <t>Precipitaciones pluviales - Derrumbe</t>
    </r>
    <r>
      <rPr>
        <sz val="10"/>
        <rFont val="Arial"/>
        <family val="2"/>
      </rPr>
      <t xml:space="preserve">
Debido a las constantes precipitaciones pluviales, se produjo derrumbe, afectando la transitabilidad de la vía.
20.02.26 PVN Zonal Junín - Pasco informa que realiza las gestiones administrativas para atender la emergencia.</t>
    </r>
  </si>
  <si>
    <r>
      <rPr>
        <b/>
        <sz val="10"/>
        <rFont val="Arial"/>
        <family val="2"/>
      </rPr>
      <t>Precipitaciones pluviales - Huaico</t>
    </r>
    <r>
      <rPr>
        <sz val="10"/>
        <rFont val="Arial"/>
        <family val="2"/>
      </rPr>
      <t xml:space="preserve">
Debido a las constantes precipitaciones pluviales en la zona, se produjo huaico, interrumpiendo la transitabilidad de la vía.
20.02.26 La Concesionaria informa que continúa los trabajos de limpieza de material, se ha liberado el pase con restricción a un solo carril.</t>
    </r>
  </si>
  <si>
    <r>
      <rPr>
        <b/>
        <sz val="10"/>
        <rFont val="Arial"/>
        <family val="2"/>
      </rPr>
      <t>Precipitaciones pluviales - Pérdida de plataforma</t>
    </r>
    <r>
      <rPr>
        <sz val="10"/>
        <rFont val="Arial"/>
        <family val="2"/>
      </rPr>
      <t xml:space="preserve">
Debido a las constantes precipitaciones pluviales, se produjo pérdida de plataforma, afectando la transitabilidad de la vía.
20.02.26 PVN Zonal Puno informa que el Conservador realiza las actividades de eliminación de material, así como la conformación de la plataforma para la recuperación de la plataforma afectada.</t>
    </r>
  </si>
  <si>
    <r>
      <rPr>
        <b/>
        <sz val="10"/>
        <rFont val="Arial"/>
        <family val="2"/>
      </rPr>
      <t>Precipitaciones pluviales - Derrumbe</t>
    </r>
    <r>
      <rPr>
        <sz val="10"/>
        <rFont val="Arial"/>
        <family val="2"/>
      </rPr>
      <t xml:space="preserve">
Debido a las precipitaciones pluviales e inestabilidad del talud superior, se produjo derrumbe en la vía, afectando en su totalidad la transitabilidad.
20.02.26 PVN Zonal Huánuco informa que continúa con apoyo de maquinaria para la atención de la emergencia vial, el tránsito se encuentra en restringido.</t>
    </r>
  </si>
  <si>
    <r>
      <rPr>
        <b/>
        <sz val="10"/>
        <rFont val="Arial"/>
        <family val="2"/>
      </rPr>
      <t>Precipitaciones pluviales - Deslizamiento</t>
    </r>
    <r>
      <rPr>
        <sz val="10"/>
        <rFont val="Arial"/>
        <family val="2"/>
      </rPr>
      <t xml:space="preserve">
Debido a las constantes precipitaciones pluviales que provocaron deslizamiento, afectando la vía totalmente.
20.02.26 La Concesionaria informa que personal y maquinaria de se encuentra en el lugar realizando la limpieza correspondiente</t>
    </r>
  </si>
  <si>
    <r>
      <rPr>
        <b/>
        <sz val="10"/>
        <rFont val="Arial"/>
        <family val="2"/>
      </rPr>
      <t>Precipitaciones pluviales - Colapso de alcantarilla</t>
    </r>
    <r>
      <rPr>
        <sz val="10"/>
        <rFont val="Arial"/>
        <family val="2"/>
      </rPr>
      <t xml:space="preserve">
Debido a las constantes precipitaciones pluviales en la zona, se produjo colapso de alcantarilla, restringiendo la transitabilidad de la vía.
20.02.26 PVN Zonal Junín - Pasco informa que el Conservador realiza la evaluación y trámites administrativos para contar con los recursos para la atención de la emergencia y reposición de la estructura. Se dio tránsito vehicular restringido.</t>
    </r>
  </si>
  <si>
    <r>
      <rPr>
        <b/>
        <sz val="10"/>
        <rFont val="Arial"/>
        <family val="2"/>
      </rPr>
      <t>Precipitaciones pluviales - Derrumbe</t>
    </r>
    <r>
      <rPr>
        <sz val="10"/>
        <rFont val="Arial"/>
        <family val="2"/>
      </rPr>
      <t xml:space="preserve">
Debido a las precipitaciones pluviales e inestabilidad del talud superior, se produjo derrumbe en la vía afectando la transitabilidad de la vía.
20.02.26 PVN Zonal Tacna - Moquegua informa que realiza las gestiones para la contratación de servicios, para realizar la limpieza de material de derrumbes.</t>
    </r>
  </si>
  <si>
    <r>
      <rPr>
        <b/>
        <sz val="10"/>
        <rFont val="Arial"/>
        <family val="2"/>
      </rPr>
      <t>Precipitaciones pluviales - Pérdida de plataforma</t>
    </r>
    <r>
      <rPr>
        <sz val="10"/>
        <rFont val="Arial"/>
        <family val="2"/>
      </rPr>
      <t xml:space="preserve">
Debido a las constantes precipitaciones pluviales registradas en el sector, se produjo la pérdida de la plataforma de la vía, afectando en su totalidad la transitabilidad.
20.02.26 PVN Zonal Cusco - Apurímac informa que el Conservador elabora presupuesto para solicitar la certificación y proceder con la recuperación de la transitabilidad y la plataforma afectada.</t>
    </r>
  </si>
  <si>
    <r>
      <rPr>
        <b/>
        <sz val="10"/>
        <rFont val="Arial"/>
        <family val="2"/>
      </rPr>
      <t>Precipitaciones pluviales - Erosión de plataforma</t>
    </r>
    <r>
      <rPr>
        <sz val="10"/>
        <rFont val="Arial"/>
        <family val="2"/>
      </rPr>
      <t xml:space="preserve">
Debido a las constantes precipitaciones pluviales en la zona, se produjo erosión de plataforma, restringiendo la transitabilidad de la vía.
20.02.26 PVN Zonal Cajamarca informa que el Conservador realiza las siguientes actividades: trazo y replanteo, control topográfico, excavación de material excedente manual, ensayo y nivelación del terreno de fundación y perfilado.</t>
    </r>
  </si>
  <si>
    <r>
      <rPr>
        <b/>
        <sz val="10"/>
        <rFont val="Arial"/>
        <family val="2"/>
      </rPr>
      <t>Precipitaciones pluviales - Pérdida de plataforma</t>
    </r>
    <r>
      <rPr>
        <sz val="10"/>
        <rFont val="Arial"/>
        <family val="2"/>
      </rPr>
      <t xml:space="preserve">
Debido a las constantes precipitaciones pluviales y crecida del río en el sector, se produjo pérdida de plataforma, afectando totalmente la vía.
20.02.26 PVN Zonal Junín - Pasco informa que realiza movilización de maquinaria y realiza los trámites administrativos para la atención de la emergencia vial.</t>
    </r>
  </si>
  <si>
    <r>
      <rPr>
        <b/>
        <sz val="10"/>
        <rFont val="Arial"/>
        <family val="2"/>
      </rPr>
      <t>Precipitaciones pluviales - Erosión de plataforma</t>
    </r>
    <r>
      <rPr>
        <sz val="10"/>
        <rFont val="Arial"/>
        <family val="2"/>
      </rPr>
      <t xml:space="preserve">
Debido a las constantes precipitaciones pluviales en la zona, se produjo erosión de plataforma, restringiendo la transitabilidad de la vía.
20.02.26 PVN Zonal Amazonas informa que el Conservador realiza señalización preventiva y excavación no clasificada, por ello dispone la construcción de muro de sostenimiento. Asimismo, moviliza los recursos para la atención de la emergencia.</t>
    </r>
  </si>
  <si>
    <r>
      <rPr>
        <b/>
        <sz val="10"/>
        <rFont val="Arial"/>
        <family val="2"/>
      </rPr>
      <t>Precipitaciones pluviales - Huaico</t>
    </r>
    <r>
      <rPr>
        <sz val="10"/>
        <rFont val="Arial"/>
        <family val="2"/>
      </rPr>
      <t xml:space="preserve">
Debido a las constantes precipitaciones pluviales que provocaron huaico, afectando la vía parcialmente.
20.02.26 PVN Zonal Cusco - Apurímac informa que realiza las coordinaciones y gestiones para la atención de la emergencia vial.</t>
    </r>
  </si>
  <si>
    <r>
      <rPr>
        <b/>
        <sz val="10"/>
        <rFont val="Arial"/>
        <family val="2"/>
      </rPr>
      <t>Vientos fuertes - Arenamiento</t>
    </r>
    <r>
      <rPr>
        <sz val="10"/>
        <rFont val="Arial"/>
        <family val="2"/>
      </rPr>
      <t xml:space="preserve">
Debido a los fuertes vientos que arrastran las partículas de arena de oeste a este, se colmato la vía restringiendo la transitabilidad.
20.02.26 PVN Zonal Ica informa que realiza las coordinaciones y gestiones para la atención de la emergencia vial.</t>
    </r>
  </si>
  <si>
    <r>
      <rPr>
        <b/>
        <sz val="10"/>
        <rFont val="Arial"/>
        <family val="2"/>
      </rPr>
      <t>Precipitaciones pluviales - Erosión de plataforma</t>
    </r>
    <r>
      <rPr>
        <sz val="10"/>
        <rFont val="Arial"/>
        <family val="2"/>
      </rPr>
      <t xml:space="preserve">
Debido a las constantes precipitaciones pluviales en la zona, se produjo erosión de plataforma, restringiendo la transitabilidad de la vía.
20.02.26 PVN Zonal Tacna - Moquegua informa que proyecta intervención inmediata enrocado en un total de 25m2.</t>
    </r>
  </si>
  <si>
    <t>Precipitaciones pluviales - Pérdida de plataforma
Debido a las constantes precipitaciones pluviales y crecida del río en el sector, se produjo pérdida de plataforma, afectando totalmente la vía.
20.02.26 PVN Zonal Ucayali informa que el Conservador realiza los trabajos eliminación de material, recuperación de plataforma, mediante el corte de talud superior para ensanche en atención de la emergencia vial.</t>
  </si>
  <si>
    <r>
      <rPr>
        <b/>
        <sz val="10"/>
        <rFont val="Arial"/>
        <family val="2"/>
      </rPr>
      <t>Precipitaciones pluviales - Ahuellamiento</t>
    </r>
    <r>
      <rPr>
        <sz val="10"/>
        <rFont val="Arial"/>
        <family val="2"/>
      </rPr>
      <t xml:space="preserve">
Debido a las precipitaciones pluviales, se produjo ahuellamiento en la vía afectando la transitabilidad.
20.02.26 PVN Zonal La Libertad informa que realiza las gestiones para la atención de la emergencia vial. </t>
    </r>
  </si>
  <si>
    <r>
      <rPr>
        <b/>
        <sz val="10"/>
        <rFont val="Arial"/>
        <family val="2"/>
      </rPr>
      <t>Precipitaciones pluviales - Ahuellamiento</t>
    </r>
    <r>
      <rPr>
        <sz val="10"/>
        <rFont val="Arial"/>
        <family val="2"/>
      </rPr>
      <t xml:space="preserve">
Debido a las precipitaciones pluviales, se produjo ahuellamiento en la vía afectando la transitabilidad.
20.02.26 PVN Zonal Áncash informa que dispone realizar el riego, perfilado y compactado de la plataforma de rodadura con maquinaria, actualmente se elabora los términos de referencia para la contratación de los servicios requeridos.</t>
    </r>
  </si>
  <si>
    <r>
      <rPr>
        <b/>
        <sz val="10"/>
        <rFont val="Arial"/>
        <family val="2"/>
      </rPr>
      <t>Precipitaciones pluviales - Erosión de plataforma</t>
    </r>
    <r>
      <rPr>
        <sz val="10"/>
        <rFont val="Arial"/>
        <family val="2"/>
      </rPr>
      <t xml:space="preserve">
Debido a las precipitaciones pluviales y el incremento del caudal de los ríos Rupac y Marañón, se produjo erosión de plataforma en la vía afectando la transitabilidad.
20.02.26 PVN Zonal Áncash informa que realiza las actividades de encauzamiento de agua, pedraplenes, extracción de material para pedraplenes, control de tránsito, transporte de personal y vigilancia.</t>
    </r>
  </si>
  <si>
    <r>
      <rPr>
        <b/>
        <sz val="10"/>
        <rFont val="Arial"/>
        <family val="2"/>
      </rPr>
      <t>Precipitaciones pluviales - Pérdida de plataforma</t>
    </r>
    <r>
      <rPr>
        <sz val="10"/>
        <rFont val="Arial"/>
        <family val="2"/>
      </rPr>
      <t xml:space="preserve">
Debido a las constantes precipitaciones pluviales y crecida del río en el sector, se produjo pérdida de plataforma, afectando totalmente la vía.
20.02.26 PVN Zonal Junín - Pasco informa que el Conservador realiza trámites administrativos para contratar lo servicios.</t>
    </r>
  </si>
  <si>
    <r>
      <rPr>
        <b/>
        <sz val="10"/>
        <rFont val="Arial"/>
        <family val="2"/>
      </rPr>
      <t>Precipitaciones pluviales - Derrumbe</t>
    </r>
    <r>
      <rPr>
        <sz val="10"/>
        <rFont val="Arial"/>
        <family val="2"/>
      </rPr>
      <t xml:space="preserve">
Debido a las precipitaciones pluviales e inestabilidad del talud superior, se produjo derrumbe en la vía afectando la transitabilidad de la vía.
20.02.26 PVN Zonal Tacna - Moquegua informa que realiza las coordinaciones para la contratación de pyme, la misma que se encargará de la eliminación de material de derrumbe.</t>
    </r>
  </si>
  <si>
    <r>
      <rPr>
        <b/>
        <sz val="10"/>
        <rFont val="Arial"/>
        <family val="2"/>
      </rPr>
      <t>Precipitaciones pluviales - Erosión de plataforma</t>
    </r>
    <r>
      <rPr>
        <sz val="10"/>
        <rFont val="Arial"/>
        <family val="2"/>
      </rPr>
      <t xml:space="preserve">
Debido a las constantes precipitaciones pluviales en la zona, se produjo erosión de plataforma, restringiendo la transitabilidad de la vía.
20.02.26 PVN Zonal Cajamarca informa que el Conservador plantea la conformación de un muro ciclópeo y un emboquillado de salida.</t>
    </r>
  </si>
  <si>
    <r>
      <rPr>
        <b/>
        <sz val="10"/>
        <rFont val="Arial"/>
        <family val="2"/>
      </rPr>
      <t>Precipitaciones pluviales - Deslizamiento</t>
    </r>
    <r>
      <rPr>
        <sz val="10"/>
        <rFont val="Arial"/>
        <family val="2"/>
      </rPr>
      <t xml:space="preserve">
Debido a las constantes precipitaciones pluviales en el sector, se produjo deslizamiento del talud superior, afectando la vía totalmente. El día hoy 14.02.26 informa que ha vuelto caer material cubriendo vía completa.
20.02.26 La Concesionaria informa que personal y maquinaria se encuentra en el lugar realizando la limpieza correspondiente.</t>
    </r>
  </si>
  <si>
    <r>
      <rPr>
        <b/>
        <sz val="10"/>
        <rFont val="Arial"/>
        <family val="2"/>
      </rPr>
      <t>Precipitaciones pluviales - Erosión de plataforma</t>
    </r>
    <r>
      <rPr>
        <sz val="10"/>
        <rFont val="Arial"/>
        <family val="2"/>
      </rPr>
      <t xml:space="preserve">
Debido a las constantes precipitaciones pluviales en la zona, se produjo la erosión de plataforma, restringiendo la transitabilidad de la vía.
20.02.26 PVN Zonal Piura - Tumbes informa que coordina los recursos para atender la emergencia.</t>
    </r>
  </si>
  <si>
    <r>
      <rPr>
        <b/>
        <sz val="10"/>
        <rFont val="Arial"/>
        <family val="2"/>
      </rPr>
      <t>Precipitaciones pluviales - Erosión de plataforma</t>
    </r>
    <r>
      <rPr>
        <sz val="10"/>
        <rFont val="Arial"/>
        <family val="2"/>
      </rPr>
      <t xml:space="preserve">
Debido a las constantes precipitaciones pluviales en la zona, se produjo erosión de plataforma, en curvas peraltes elevados, restringiendo la transitabilidad de la vía.
20.02.26 PVN Zonal Ica informa que realiza las coordinaciones y actividades de recuperación de niveles de plataforma. Asimismo, dispone la recuperación de la calzada.</t>
    </r>
  </si>
  <si>
    <r>
      <rPr>
        <b/>
        <sz val="10"/>
        <rFont val="Arial"/>
        <family val="2"/>
      </rPr>
      <t>Precipitaciones pluviales - Derrumbe</t>
    </r>
    <r>
      <rPr>
        <sz val="10"/>
        <rFont val="Arial"/>
        <family val="2"/>
      </rPr>
      <t xml:space="preserve">
Debido a las precipitaciones pluviales e inestabilidad del talud superior, se produjo derrumbe en la vía afectando la transitabilidad total de la vía.
20.02.26 PVN Zonal Huánuco informa que continúa con la limpieza de derrumbe con apoyo de maquinaria, se habilitó un sentido de la vía para que transiten los vehículos.</t>
    </r>
  </si>
  <si>
    <r>
      <rPr>
        <b/>
        <sz val="10"/>
        <rFont val="Arial"/>
        <family val="2"/>
      </rPr>
      <t>Precipitaciones pluviales - Erosión de alcantarilla</t>
    </r>
    <r>
      <rPr>
        <sz val="10"/>
        <rFont val="Arial"/>
        <family val="2"/>
      </rPr>
      <t xml:space="preserve">
Debido a las constantes precipitaciones pluviales en la zona, se produjo colapso de alcantarilla, restringiendo la transitabilidad de la vía.
20.02.26 PVN Zonal Amazonas informa que el Conservador realiza las actividades de señalización, excavación y conformación de terreno. Asimismo, dispone la reconstrucción de cabezal de salida de alcantarilla.</t>
    </r>
  </si>
  <si>
    <r>
      <rPr>
        <b/>
        <sz val="10"/>
        <rFont val="Arial"/>
        <family val="2"/>
      </rPr>
      <t>Precipitaciones pluviales - Erosión de plataforma</t>
    </r>
    <r>
      <rPr>
        <sz val="10"/>
        <rFont val="Arial"/>
        <family val="2"/>
      </rPr>
      <t xml:space="preserve">
Debido a las precipitaciones pluviales, se produjo erosión de plataforma afectando de manera parcial la transitabilidad.
20.02.26 PVN Zonal Tacna - Moquegua informa que realiza las coordinaciones necesarias para la contratación de servicios destinados al perfilado de la superficie de rodadura.</t>
    </r>
  </si>
  <si>
    <r>
      <rPr>
        <b/>
        <sz val="10"/>
        <rFont val="Arial"/>
        <family val="2"/>
      </rPr>
      <t>Precipitaciones pluviales - Erosión de plataforma</t>
    </r>
    <r>
      <rPr>
        <sz val="10"/>
        <rFont val="Arial"/>
        <family val="2"/>
      </rPr>
      <t xml:space="preserve">
Debido a las precipitaciones pluviales, se produjo erosión de plataforma afectando de manera parcial la transitabilidad.
20.02.26 PVN Zonal Lima informa que se realiza trabajos de reconformación de talud inferior.</t>
    </r>
  </si>
  <si>
    <r>
      <rPr>
        <b/>
        <sz val="10"/>
        <rFont val="Arial"/>
        <family val="2"/>
      </rPr>
      <t>Precipitaciones pluviales - Derrumbe</t>
    </r>
    <r>
      <rPr>
        <sz val="10"/>
        <rFont val="Arial"/>
        <family val="2"/>
      </rPr>
      <t xml:space="preserve">
Debido a las precipitaciones pluviales e inestabilidad del talud superior, se produjo derrumbe en la vía afectando la transitabilidad total de la vía.
20.02.26 PVN Zonal Cusco - Apurímac informa que elabora la certificación presupuesta para asignación de maquinaria y atención de la emergencia vial. Se da pase por un solo carril.</t>
    </r>
  </si>
  <si>
    <r>
      <rPr>
        <b/>
        <sz val="10"/>
        <rFont val="Arial"/>
        <family val="2"/>
      </rPr>
      <t>Precipitaciones pluviales - Derrumbe</t>
    </r>
    <r>
      <rPr>
        <sz val="10"/>
        <rFont val="Arial"/>
        <family val="2"/>
      </rPr>
      <t xml:space="preserve">
Debido a las precipitaciones pluviales e inestabilidad del talud superior, se produjo derrumbe en la vía afectando la transitabilidad total de la vía.
20.02.26 PVN Zonal Cusco - Apurímac informa que el Conservador inicia las coordinaciones para realizar la limpieza de derrumbe.</t>
    </r>
  </si>
  <si>
    <r>
      <t>Precipitaciones pluviales - Erosión de alcantarilla</t>
    </r>
    <r>
      <rPr>
        <b/>
        <sz val="10"/>
        <rFont val="Arial"/>
        <family val="2"/>
      </rPr>
      <t xml:space="preserve">
</t>
    </r>
    <r>
      <rPr>
        <sz val="10"/>
        <rFont val="Arial"/>
        <family val="2"/>
      </rPr>
      <t>Debido a las constantes precipitaciones pluviales en la zona, se produjo la erosión de alcantarilla, restringiendo la transitabilidad de la vía.
20.02.26 PVN Zonal Piura - Tumbes informa que el Conservador realiza las actividades de control de tráfico, nivelación de plataforma.</t>
    </r>
  </si>
  <si>
    <r>
      <rPr>
        <b/>
        <sz val="10"/>
        <rFont val="Arial"/>
        <family val="2"/>
      </rPr>
      <t>Precipitaciones pluviales - Erosión de plataforma</t>
    </r>
    <r>
      <rPr>
        <sz val="10"/>
        <rFont val="Arial"/>
        <family val="2"/>
      </rPr>
      <t xml:space="preserve">
Debido a las precipitaciones pluviales se produjo pérdida de plataforma, afectando parcialmente la vía.
20.02.26 PVN Zonal Huánuco informa que realiza trabajos de carguío de rocas, asimismo se viene acopiando las rocas cerca al sector crítico</t>
    </r>
  </si>
  <si>
    <r>
      <rPr>
        <b/>
        <sz val="10"/>
        <rFont val="Arial"/>
        <family val="2"/>
      </rPr>
      <t>Precipitaciones pluviales - Erosión de plataforma</t>
    </r>
    <r>
      <rPr>
        <sz val="10"/>
        <rFont val="Arial"/>
        <family val="2"/>
      </rPr>
      <t xml:space="preserve">
Debido a las precipitaciones pluviales, se produjo la erosión de plataforma, afectando la vía parcialmente.
20.02.26 PVN Zonal Junín - Pasco informó que el Conservador iniciará los trabajos correspondientes para atender la emergencia vial.</t>
    </r>
  </si>
  <si>
    <r>
      <rPr>
        <b/>
        <sz val="10"/>
        <rFont val="Arial"/>
        <family val="2"/>
      </rPr>
      <t>Precipitaciones pluviales - Colapso de alcantarilla</t>
    </r>
    <r>
      <rPr>
        <sz val="10"/>
        <rFont val="Arial"/>
        <family val="2"/>
      </rPr>
      <t xml:space="preserve">
Debido a las constantes precipitaciones pluviales en la zona, se produjo colapso de alcantarilla, restringiendo la transitabilidad de la vía.
20.02.26 PVN Zonal Tacna - Moquegua informa que realiza las coordinaciones necesarias para la contratación de servicios destinados al reemplazo de alcantarilla tipo TMC.</t>
    </r>
  </si>
  <si>
    <r>
      <rPr>
        <b/>
        <sz val="10"/>
        <rFont val="Arial"/>
        <family val="2"/>
      </rPr>
      <t>Precipitaciones pluviales - Erosión de plataforma</t>
    </r>
    <r>
      <rPr>
        <sz val="10"/>
        <rFont val="Arial"/>
        <family val="2"/>
      </rPr>
      <t xml:space="preserve">
Debido a las constantes precipitaciones pluviales en el sector, se produjo Erosión de puente afectando la transitabilidad vial.
20.02.26 PVN Zonal Cajamarca informa que el Conservador dispone construir un muro de mampostería en el talud inferior con tres niveles escalonados, que servirá como soporte del material de relleno (Suelo cemento).Además, se plantea la ejecución de 21.5 metros lineales de cunetas en el lado derecho, reposición de emboquillado de salida, conformación de base estabilizada y la conformación de mortero asfáltico en el lado derecho en la zona de pérdida de la plataforma. Asimismo, realiza la movilización de equipos, extracción y carguío de roca, trazo y replanteo topográfico, habilitación de acceso y área para acopio de roca y excavación de uña de muro enrocado.</t>
    </r>
  </si>
  <si>
    <r>
      <rPr>
        <b/>
        <sz val="10"/>
        <rFont val="Arial"/>
        <family val="2"/>
      </rPr>
      <t>Acción humana - Manifestación</t>
    </r>
    <r>
      <rPr>
        <sz val="10"/>
        <rFont val="Arial"/>
        <family val="2"/>
      </rPr>
      <t xml:space="preserve">
Debido a protesta de pobladores reclamando por vía no pavimentada (tramo excluido del contrato), lo cual genera polvareda que afecta la transitabilidad de la vía.
20.02.26 PVN Zonal Arequipa informa que monitorea el sector afectado.</t>
    </r>
  </si>
  <si>
    <r>
      <rPr>
        <b/>
        <sz val="10"/>
        <rFont val="Arial"/>
        <family val="2"/>
      </rPr>
      <t>Precipitaciones pluviales - Pérdida de plataforma</t>
    </r>
    <r>
      <rPr>
        <sz val="10"/>
        <rFont val="Arial"/>
        <family val="2"/>
      </rPr>
      <t xml:space="preserve">
Debido a las constantes precipitaciones pluviales y crecida del río en el sector, se produjo pérdida de plataforma, afectando totalmente la vía.
20.02.26 PVN Zonal Ucayali informa que el Conservador realiza trabajos de recuperación de plataforma, mediante el corte de talud superior para ensanche, extracción y carguío de rocas.</t>
    </r>
  </si>
  <si>
    <r>
      <rPr>
        <b/>
        <sz val="10"/>
        <rFont val="Arial"/>
        <family val="2"/>
      </rPr>
      <t>Precipitaciones pluviales - Erosión de estructura de puente</t>
    </r>
    <r>
      <rPr>
        <sz val="10"/>
        <rFont val="Arial"/>
        <family val="2"/>
      </rPr>
      <t xml:space="preserve">
Debido a las constantes precipitaciones, se produjo erosión de estructura de puente, afectando de manera parcial la transitabilidad.
20.02.26 PVN Zonal Junín - Pasco informa que realiza la elaboración de los términos de referencia para la contratación de los diversos servicios.</t>
    </r>
  </si>
  <si>
    <r>
      <rPr>
        <b/>
        <sz val="10"/>
        <rFont val="Arial"/>
        <family val="2"/>
      </rPr>
      <t>Precipitaciones pluviales - Derrumbe</t>
    </r>
    <r>
      <rPr>
        <sz val="10"/>
        <rFont val="Arial"/>
        <family val="2"/>
      </rPr>
      <t xml:space="preserve">
Debido a las constantes precipitaciones, se produjo derrumbe, afectando de manera parcial la transitabilidad.
20.02.26 PVN Zonal Tacna - Moquegua informa que inicia las coordinaciones para la contratación de servicios destinados a la eliminación de derrumbe y limpieza de calzada.</t>
    </r>
  </si>
  <si>
    <r>
      <rPr>
        <b/>
        <sz val="10"/>
        <rFont val="Arial"/>
        <family val="2"/>
      </rPr>
      <t>Precipitaciones pluviales - Ahuellamiento</t>
    </r>
    <r>
      <rPr>
        <sz val="10"/>
        <rFont val="Arial"/>
        <family val="2"/>
      </rPr>
      <t xml:space="preserve">
Debido a las constantes precipitaciones, se produjo Ahuellamiento, afectando de manera parcial la transitabilidad.
20.02.26 PVN Zonal Junín - Pasco realiza las gestiones administrativas para la contratación de los servicios y recuperación de la transitabilidad.</t>
    </r>
  </si>
  <si>
    <r>
      <rPr>
        <b/>
        <sz val="10"/>
        <rFont val="Arial"/>
        <family val="2"/>
      </rPr>
      <t>Precipitaciones pluviales - Erosión de plataforma</t>
    </r>
    <r>
      <rPr>
        <sz val="10"/>
        <rFont val="Arial"/>
        <family val="2"/>
      </rPr>
      <t xml:space="preserve">
Debido a las precipitaciones pluviales y aumento del caudal del río Utcubamba, se produjo erosión de plataforma afectando la berma, cubriendo la vía completamente.
20.02.26 La Concesionaria informa que habilita el pase, restringido y alternado, para vehículos livianos y pesados.
Ruta Alterna: Al momento no existe ruta alterna.</t>
    </r>
  </si>
  <si>
    <r>
      <rPr>
        <b/>
        <sz val="10"/>
        <rFont val="Arial"/>
        <family val="2"/>
      </rPr>
      <t>Precipitaciones pluviales - Crecida de río</t>
    </r>
    <r>
      <rPr>
        <sz val="10"/>
        <rFont val="Arial"/>
        <family val="2"/>
      </rPr>
      <t xml:space="preserve">
Debido a lluvias intensas en la zona, se produjo la crecida de río afectando la transitabilidad vehicular en el badén Serrán con flujo mínimo de agua, el día 03.02.2026 se interrumpió la vía en la Km 53+500 por incremento del caudal.
20.02.26 La Concesionaria informa que monitorea la crecida de río a fin de dar transitabilidad vehicular.</t>
    </r>
  </si>
  <si>
    <r>
      <rPr>
        <b/>
        <sz val="10"/>
        <rFont val="Arial"/>
        <family val="2"/>
      </rPr>
      <t>Precipitaciones pluviales - Derrumbe</t>
    </r>
    <r>
      <rPr>
        <sz val="10"/>
        <rFont val="Arial"/>
        <family val="2"/>
      </rPr>
      <t xml:space="preserve">
Debido a las constantes precipitaciones, se produjo derrumbe, afectando de manera parcial la transitabilidad.
20.02.26 PVN Zonal Lima informa que se encuentra en trámite de certificación para la atención de la emergencia vial.</t>
    </r>
  </si>
  <si>
    <r>
      <rPr>
        <b/>
        <sz val="10"/>
        <rFont val="Arial"/>
        <family val="2"/>
      </rPr>
      <t>Precipitaciones pluviales - Ahuellamiento</t>
    </r>
    <r>
      <rPr>
        <sz val="10"/>
        <rFont val="Arial"/>
        <family val="2"/>
      </rPr>
      <t xml:space="preserve">
Debido a las constantes precipitaciones pluviales en el sector, ocasionaron deformación profunda (&gt;15 Cm), afectando el tránsito vehicular.
20.02.26 PVN Zonal Junín - Pasco informa que realiza las gestiones administrativas para la contratación de los servicios y recuperación de la transitabilidad.</t>
    </r>
  </si>
  <si>
    <r>
      <rPr>
        <b/>
        <sz val="10"/>
        <rFont val="Arial"/>
        <family val="2"/>
      </rPr>
      <t>Precipitaciones pluviales - Daño en la estructura del puente</t>
    </r>
    <r>
      <rPr>
        <sz val="10"/>
        <rFont val="Arial"/>
        <family val="2"/>
      </rPr>
      <t xml:space="preserve">
Debido a las precipitaciones pluviales y condiciones climáticas, produjo daño en la estructura del puente.
20.02.26 PVN Zonal Junín - Pasco informa que realiza la elaboración de los términos de referencia para la contratación de los términos de referencia.</t>
    </r>
  </si>
  <si>
    <r>
      <rPr>
        <b/>
        <sz val="10"/>
        <rFont val="Arial"/>
        <family val="2"/>
      </rPr>
      <t>Precipitaciones pluviales - Erosión de plataforma</t>
    </r>
    <r>
      <rPr>
        <sz val="10"/>
        <rFont val="Arial"/>
        <family val="2"/>
      </rPr>
      <t xml:space="preserve">
Debido a las precipitaciones pluviales, se produjo erosión de plataforma afectando de manera parcial la transitabilidad.
20.02.26 PVN Zonal Piura - Tumbes informa que realiza las coordinaciones y gestiones para la atención de la emergencia vial.</t>
    </r>
  </si>
  <si>
    <r>
      <rPr>
        <b/>
        <sz val="10"/>
        <rFont val="Arial"/>
        <family val="2"/>
      </rPr>
      <t>Precipitaciones pluviales - Derrumbe</t>
    </r>
    <r>
      <rPr>
        <sz val="10"/>
        <rFont val="Arial"/>
        <family val="2"/>
      </rPr>
      <t xml:space="preserve">
Debido a las precipitaciones pluviales, se produjo derrumbe afectando de manera parcial la transitabilidad.
20.02.26 La Concesionaria informa que continúa con los trabajos de limpieza de derrumbe con maquinaria. Se viene realizando control de tránsito, la zona se mantiene señalizada.</t>
    </r>
  </si>
  <si>
    <r>
      <rPr>
        <b/>
        <sz val="10"/>
        <rFont val="Arial"/>
        <family val="2"/>
      </rPr>
      <t>Acción humana - Vandalismo / Daño por negligencia de terceros</t>
    </r>
    <r>
      <rPr>
        <sz val="10"/>
        <rFont val="Arial"/>
        <family val="2"/>
      </rPr>
      <t xml:space="preserve">
Debido a terceras personas se ha perdido los dispositivos de seguridad vial, lo que ha ocasionado accidentes y conflicto social, además de afectación a la transitabilidad de la vía.
20.02.26 PVN Zonal Amazonas informa que realiza la eliminación de material de derrumbe de la emergencia.</t>
    </r>
  </si>
  <si>
    <r>
      <rPr>
        <b/>
        <sz val="10"/>
        <rFont val="Arial"/>
        <family val="2"/>
      </rPr>
      <t>Precipitaciones pluviales - Huaico</t>
    </r>
    <r>
      <rPr>
        <sz val="10"/>
        <rFont val="Arial"/>
        <family val="2"/>
      </rPr>
      <t xml:space="preserve">
Debido a las precipitaciones pluviales que vienen debilitando el talud superior causando la inestabilidad, se produjo huaico afectando de manera parcial la transitabilidad.
20.02.26 PVN Zonal Cajamarca informa que continúa los trabajos de eliminación de material de arrastre por la caída de huaico.</t>
    </r>
  </si>
  <si>
    <r>
      <rPr>
        <b/>
        <sz val="10"/>
        <rFont val="Arial"/>
        <family val="2"/>
      </rPr>
      <t>Precipitaciones pluviales - Erosión de plataforma</t>
    </r>
    <r>
      <rPr>
        <sz val="10"/>
        <rFont val="Arial"/>
        <family val="2"/>
      </rPr>
      <t xml:space="preserve">
Debido a las precipitaciones pluviales, se produjo erosión de plataforma afectando de manera parcial la transitabilidad.
20.02.26 PVN Zonal Ucayali informa que el Conservador informa realiza los trabajos de corte de talud superior, eliminación de material para la atención de la emergencia vial</t>
    </r>
  </si>
  <si>
    <r>
      <rPr>
        <b/>
        <sz val="10"/>
        <rFont val="Arial"/>
        <family val="2"/>
      </rPr>
      <t>Precipitaciones pluviales - Pérdida de plataforma</t>
    </r>
    <r>
      <rPr>
        <sz val="10"/>
        <rFont val="Arial"/>
        <family val="2"/>
      </rPr>
      <t xml:space="preserve">
Debido a las precipitaciones pluviales se produjo pérdida de plataforma, afectando parcialmente la vía.
20.02.26 PVN Zonal Áncash informa que realiza las actividades de coordinación, a fin de ejecutar la conformación de la plataforma y muro enrocado.</t>
    </r>
  </si>
  <si>
    <r>
      <rPr>
        <b/>
        <sz val="10"/>
        <rFont val="Arial"/>
        <family val="2"/>
      </rPr>
      <t>Precipitaciones pluviales - Erosión de plataforma</t>
    </r>
    <r>
      <rPr>
        <sz val="10"/>
        <rFont val="Arial"/>
        <family val="2"/>
      </rPr>
      <t xml:space="preserve">
Debido a las precipitaciones pluviales se produjo pérdida de plataforma, afectando parcialmente la vía.
20.02.26 PVN Zonal Huánuco informa que realiza actividades de excavación y acopio de material de eliminación</t>
    </r>
  </si>
  <si>
    <r>
      <rPr>
        <b/>
        <sz val="10"/>
        <rFont val="Arial"/>
        <family val="2"/>
      </rPr>
      <t>Deterioro de infraestructura - Erosión de estructura de puente</t>
    </r>
    <r>
      <rPr>
        <sz val="10"/>
        <rFont val="Arial"/>
        <family val="2"/>
      </rPr>
      <t xml:space="preserve">
Debido a las constantes precipitaciones pluviales en el sector, se produjo erosión en la estructura de puente Mancomunidad afectando la transitabilidad.
20.02.26 PVN Zonal Cusco - Apurímac informa que realizan vigilancia y control en el sector, mientras se tramita la certificación de crédito presupuestario.</t>
    </r>
  </si>
  <si>
    <r>
      <rPr>
        <b/>
        <sz val="10"/>
        <rFont val="Arial"/>
        <family val="2"/>
      </rPr>
      <t>Deterioro de infraestructura - Erosión de estructura de puente</t>
    </r>
    <r>
      <rPr>
        <sz val="10"/>
        <rFont val="Arial"/>
        <family val="2"/>
      </rPr>
      <t xml:space="preserve">
Debido a las constantes precipitaciones pluviales en el sector, se produjo erosión en la estructura de puente afectando la transitabilidad.
20.02.26 PVN Zonal Cusco - Apurímac informa que realizan vigilancia y control en el sector, mientras se tramita  la certificación de crédito presupuestario.</t>
    </r>
  </si>
  <si>
    <r>
      <rPr>
        <b/>
        <sz val="10"/>
        <rFont val="Arial"/>
        <family val="2"/>
      </rPr>
      <t>Deterioro de infraestructura - Erosión de estructura de puente</t>
    </r>
    <r>
      <rPr>
        <sz val="10"/>
        <rFont val="Arial"/>
        <family val="2"/>
      </rPr>
      <t xml:space="preserve">
Debido a las constantes precipitaciones pluviales en el sector, se produjo erosión en la estructura de puente afectando la transitabilidad.
20.02.26 PVN Zonal Cusco - Apurímac informa que realizan vigilancia y control en el sector, mientras se tramita la certificación de crédito presupuestario.</t>
    </r>
  </si>
  <si>
    <r>
      <rPr>
        <b/>
        <sz val="10"/>
        <rFont val="Arial"/>
        <family val="2"/>
      </rPr>
      <t>Precipitaciones pluviales - Erosión de plataforma</t>
    </r>
    <r>
      <rPr>
        <sz val="10"/>
        <rFont val="Arial"/>
        <family val="2"/>
      </rPr>
      <t xml:space="preserve">
Debido a las precipitaciones pluviales, se produjo erosión de plataforma afectando de manera parcial la transitabilidad.
20.02.26 PVN Zonal Junín - Pasco informa que ejecuta los trabajos de topografía para realizar las actividades de limpieza, despeje de vegetación, trabajos topográficos, asimismo se continúa con los trabajos de extracción y carguío de material proveniente de cantera autorizada.</t>
    </r>
  </si>
  <si>
    <r>
      <rPr>
        <b/>
        <sz val="10"/>
        <rFont val="Arial"/>
        <family val="2"/>
      </rPr>
      <t>Deterioro de infraestructura - Daño en la estructura del puente</t>
    </r>
    <r>
      <rPr>
        <sz val="10"/>
        <rFont val="Arial"/>
        <family val="2"/>
      </rPr>
      <t xml:space="preserve">
Debido a la acción de la naturaleza genera deterioro de infraestructura, por lo que se produjo (fisuras de losa y vigas) en la estructura del puente Corpac, afectando el tránsito vehicular.
20.02.26 PVN Zonal Huánuco informa que realiza las gestiones administrativas para la contratación del servicio, por el momento se viene monitoreando y realizando el control de tránsito las 24 horas con 8 vigías.</t>
    </r>
  </si>
  <si>
    <r>
      <rPr>
        <b/>
        <sz val="10"/>
        <rFont val="Arial"/>
        <family val="2"/>
      </rPr>
      <t>Precipitaciones pluviales - Erosión de plataforma</t>
    </r>
    <r>
      <rPr>
        <sz val="10"/>
        <rFont val="Arial"/>
        <family val="2"/>
      </rPr>
      <t xml:space="preserve">
Debido a las precipitaciones pluviales en el sector, se produjo erosión de plataforma afectando de manera parcial la transitabilidad.
20.02.26 PVN Zonal Junín - Pasco informa que realiza la recuperación de la transitabilidad de la carretera, mediante trabajos de recarga de material granular espesor E= 10 cm, base estabilizada con cemento portland tipo I E = 20 cm de espesor, imprimación (riego de protección), micropavimento de E=25 mm en los tramos 01, 02 y 03.</t>
    </r>
  </si>
  <si>
    <r>
      <rPr>
        <b/>
        <sz val="10"/>
        <rFont val="Arial"/>
        <family val="2"/>
      </rPr>
      <t>Deterioro de infraestructura - Asentamiento de plataforma</t>
    </r>
    <r>
      <rPr>
        <sz val="10"/>
        <rFont val="Arial"/>
        <family val="2"/>
      </rPr>
      <t xml:space="preserve">
Debido al deterioro parcial de la superficie de rodadura por acción de la naturaleza, se produjo asentamiento de plataforma afectando de manera parcial la transitabilidad.
20.02.26 PVN Zonal Piura - Tumbes informa que realiza la elaboración de términos de referencia y adquisición de bienes para su tramitación correspondientes y poder atender la emergencia vial.</t>
    </r>
  </si>
  <si>
    <r>
      <rPr>
        <b/>
        <sz val="10"/>
        <rFont val="Arial"/>
        <family val="2"/>
      </rPr>
      <t>Deterioro de infraestructura - Erosión de estructura de puente</t>
    </r>
    <r>
      <rPr>
        <sz val="10"/>
        <rFont val="Arial"/>
        <family val="2"/>
      </rPr>
      <t xml:space="preserve">
Debido a la geodinámica externa se evidencia daños en la sub estructura y desgaste en la super estructura del puente, afectando el tránsito de vehículos mayores que transportan agregados, minerales y sobre todo el transporte de buses interdepartamentales de Huánuco a Áncash.
20.02.26 PVN Zonal Huánuco informa que solicitan la intervención de puentes artesanales (rollizos de madera) que ya presentan daños en su estructura, asimismo viene realizando el trámite documentario para continuar con la intervención.</t>
    </r>
  </si>
  <si>
    <r>
      <rPr>
        <b/>
        <sz val="10"/>
        <rFont val="Arial"/>
        <family val="2"/>
      </rPr>
      <t>Deterioro de infraestructura - Socavación de puente</t>
    </r>
    <r>
      <rPr>
        <sz val="10"/>
        <rFont val="Arial"/>
        <family val="2"/>
      </rPr>
      <t xml:space="preserve">
Debido a la acción de la naturaleza y geodinámica externa, se evidencia daños en la sub estructura y desgaste en la super estructura del puente, afectando parcialmente la transitabilidad vehicular.
20.02.26 PVN Zonal Huánuco informa que solicita la intervención de los puentes artesanales (rollizos de madera) que ya presentan daños en su estructura.</t>
    </r>
  </si>
  <si>
    <r>
      <rPr>
        <b/>
        <sz val="10"/>
        <rFont val="Arial"/>
        <family val="2"/>
      </rPr>
      <t>Precipitaciones pluviales - Erosión de alcantarilla</t>
    </r>
    <r>
      <rPr>
        <sz val="10"/>
        <rFont val="Arial"/>
        <family val="2"/>
      </rPr>
      <t xml:space="preserve">
Debido a las constantes precipitaciones pluviales en el sector e inestabilidad del talud superior, ocasionaron erosión de alcantarilla, afectando la transitabilidad.
20.02.26 PVN Zonal Junín - Pasco informa que tiene suspendido la atención de la emergencia vial debido a cambio de frente de operadores y está a la espera del regreso de los mismos a la planta, se continuará la descolmatación y limpieza de alcantarilla.</t>
    </r>
  </si>
  <si>
    <r>
      <rPr>
        <b/>
        <sz val="10"/>
        <rFont val="Arial"/>
        <family val="2"/>
      </rPr>
      <t>Deterioro de infraestructura - Daño en la estructura del puente</t>
    </r>
    <r>
      <rPr>
        <sz val="10"/>
        <rFont val="Arial"/>
        <family val="2"/>
      </rPr>
      <t xml:space="preserve">
Debido a la acción de la naturaleza genera deterioro de infraestructura, por lo que se produjo daño en la estructura del puente Tucusita, afectando la vía parcialmente.
20.02.26 PVN Zonal Cusco - Apurímac informa que el Conservador realiza las actividades de trazo nivel y replanteo preliminar, actividades de extracción de roca, señalización vial a cargo del contratista Conservador. Por ello se dispone realizar un acceso colocando puente modular para un desvío y garantizar un libre tránsito.</t>
    </r>
  </si>
  <si>
    <r>
      <rPr>
        <b/>
        <sz val="10"/>
        <rFont val="Arial"/>
        <family val="2"/>
      </rPr>
      <t>Acción humana - Accidente de tránsito</t>
    </r>
    <r>
      <rPr>
        <sz val="10"/>
        <rFont val="Arial"/>
        <family val="2"/>
      </rPr>
      <t xml:space="preserve">
Debido al despiste de una camioneta, se produjo daño de estructura de las barandas metálicas del puente Débora Norte.
20.02.26 PVN Zonal Piura - Tumbes informa que procederá al requerimiento para la contratación del servicio de reparación y/o reposición de barandas metálicas.</t>
    </r>
  </si>
  <si>
    <r>
      <rPr>
        <b/>
        <sz val="10"/>
        <rFont val="Arial"/>
        <family val="2"/>
      </rPr>
      <t>Acción humana - Incendio forestal</t>
    </r>
    <r>
      <rPr>
        <sz val="10"/>
        <rFont val="Arial"/>
        <family val="2"/>
      </rPr>
      <t xml:space="preserve">
Debido a incendios provocados por acción humana en el viaducto del puente Nanay, obstruyendo parcialmente la vía.
20.02.26 PVN Zonal San Martín - Loreto informa que realiza actividades de resguardo de campamento (garita, oficina, almacén), se cuenta con personal y equipos menores</t>
    </r>
  </si>
  <si>
    <r>
      <rPr>
        <b/>
        <sz val="10"/>
        <rFont val="Arial"/>
        <family val="2"/>
      </rPr>
      <t>Precipitaciones pluviales - Socavación de puente</t>
    </r>
    <r>
      <rPr>
        <sz val="10"/>
        <rFont val="Arial"/>
        <family val="2"/>
      </rPr>
      <t xml:space="preserve">
Debido a las constantes precipitaciones pluviales en el sector y erosión por ambos estribos, se produjo la socavación del puente afectando la vía.
20.02.26 PVN Zonal San Martín - Loreto informa que suspendieron el inicio de las partidas de enrocado debido al aumento del caudal del río Mayo y se encuentra en sus máximas avenidas.</t>
    </r>
  </si>
  <si>
    <r>
      <rPr>
        <b/>
        <sz val="10"/>
        <rFont val="Arial"/>
        <family val="2"/>
      </rPr>
      <t>Precipitaciones pluviales - Colapso de alcantarilla</t>
    </r>
    <r>
      <rPr>
        <sz val="10"/>
        <rFont val="Arial"/>
        <family val="2"/>
      </rPr>
      <t xml:space="preserve">
Debido a las precipitaciones pluviales, se produjo colapso de alcantarilla afectando la vía parcialmente.
20.02.26 PVN Zonal Huánuco informa que el Conservador realiza trabajos de limpieza, transporte de material granular, transporte de roca, enrocado y transporte de excedente.
Ruta alterna: Carretera km 14+000 y ruta de la PE-3N HU-111.</t>
    </r>
  </si>
  <si>
    <r>
      <rPr>
        <b/>
        <sz val="10"/>
        <rFont val="Arial"/>
        <family val="2"/>
      </rPr>
      <t>Precipitaciones pluviales - Erosión de plataforma</t>
    </r>
    <r>
      <rPr>
        <sz val="10"/>
        <rFont val="Arial"/>
        <family val="2"/>
      </rPr>
      <t xml:space="preserve">
Debido a las precipitaciones pluviales, se produjo erosión de plataforma en la vía afectando la transitabilidad.
20.02.26 PVN Zonal Cusco - Apurímac informa que el Conservador realiza las actividades de señalización vial, corte de talud, eliminación de desmonte y desbroce con el personal para la construcción de muro de mampostería.</t>
    </r>
  </si>
  <si>
    <r>
      <rPr>
        <b/>
        <sz val="10"/>
        <rFont val="Arial"/>
        <family val="2"/>
      </rPr>
      <t>Deterioro de infraestructura - Daño en la estructura del puente</t>
    </r>
    <r>
      <rPr>
        <sz val="10"/>
        <rFont val="Arial"/>
        <family val="2"/>
      </rPr>
      <t xml:space="preserve">
Debido a las condiciones climáticas adversas originaron daño a la estructura en el puente Llahuis el cual se encuentran en mal estado de conservación y con riesgo de colapso, afectando la transitabilidad.
20.02.26 PVN Zonal La Libertad informa que realiza el monitoreo del puente así mismo se espera de la certificación presupuestal, la cual se encuentra en trámite para el inicio de la Intervención.</t>
    </r>
  </si>
  <si>
    <r>
      <rPr>
        <b/>
        <sz val="10"/>
        <rFont val="Arial"/>
        <family val="2"/>
      </rPr>
      <t>Deterioro de infraestructura - Daño en la estructura del puente</t>
    </r>
    <r>
      <rPr>
        <sz val="10"/>
        <rFont val="Arial"/>
        <family val="2"/>
      </rPr>
      <t xml:space="preserve">
Debido a las condiciones climáticas adversas originaron daño a la estructura en el puente Los Chiclayos a las vigas de madera Rollizo, muros de mampostería los cuales se encuentran en mal estado de conservación y con riesgo de colapso, afectando la transitabilidad.
20.02.26 PVN Zonal La Libertad informa que continua con la excavación y habilitado de pase provisional, se dispuso la reposición mediante servicios a todo costo.</t>
    </r>
  </si>
  <si>
    <r>
      <rPr>
        <b/>
        <sz val="10"/>
        <rFont val="Arial"/>
        <family val="2"/>
      </rPr>
      <t>Precipitaciones pluviales - Huaico</t>
    </r>
    <r>
      <rPr>
        <sz val="10"/>
        <rFont val="Arial"/>
        <family val="2"/>
      </rPr>
      <t xml:space="preserve">
Debido a las constantes precipitaciones pluviales en el sector se activó la quebrada Huacapiyacu originando huaico afectando la vía parcialmente.
20.02.26 PVN Zonal Huánuco informa que realiza la documentación para la certificación presupuestal para la instalación de puente modular.</t>
    </r>
  </si>
  <si>
    <r>
      <rPr>
        <b/>
        <sz val="10"/>
        <rFont val="Arial"/>
        <family val="2"/>
      </rPr>
      <t>Precipitaciones pluviales - Pérdida de plataforma</t>
    </r>
    <r>
      <rPr>
        <sz val="10"/>
        <rFont val="Arial"/>
        <family val="2"/>
      </rPr>
      <t xml:space="preserve">
Debido a las constantes precipitaciones pluviales se activó la quebrada Chuquimayo, lo que produjo pérdida de plataforma afectando la vía parcialmente.
20.02.26 PVN Zonal Huánuco informa que realiza la documentación para la certificación presupuestal para la instalación de puente modular.</t>
    </r>
  </si>
  <si>
    <r>
      <rPr>
        <b/>
        <sz val="10"/>
        <rFont val="Arial"/>
        <family val="2"/>
      </rPr>
      <t>Precipitaciones pluviales - Ahuellamiento</t>
    </r>
    <r>
      <rPr>
        <sz val="10"/>
        <rFont val="Arial"/>
        <family val="2"/>
      </rPr>
      <t xml:space="preserve">
Debido a las precipitaciones pluviales, se produjo ahuellamiento, afectando la vía parcialmente.
20.02.26 PVN Zonal Lambayeque informa que el Conservador tiene trabajos suspendidos por lluvias, superado este evento proseguirá con el perfilado y eliminación de material contaminado. </t>
    </r>
  </si>
  <si>
    <r>
      <rPr>
        <b/>
        <sz val="10"/>
        <rFont val="Arial"/>
        <family val="2"/>
      </rPr>
      <t>Precipitaciones pluviales - Colapso de puente</t>
    </r>
    <r>
      <rPr>
        <sz val="10"/>
        <rFont val="Arial"/>
        <family val="2"/>
      </rPr>
      <t xml:space="preserve">
Debido al deterioro de estructura antigua del puente el cual provocó el colapso del mismo, obstruyendo la vía parcialmente.
20.02.26 PVN Zonal Junín - Pasco informa que realiza descarga de los elementos metálicos del puente modular. todo esto para realizar la instalación de un nuevo puente modular, con nueva longitud de 40 m.</t>
    </r>
  </si>
  <si>
    <r>
      <rPr>
        <b/>
        <sz val="10"/>
        <rFont val="Arial"/>
        <family val="2"/>
      </rPr>
      <t>Precipitaciones pluviales - Asentamiento de plataforma</t>
    </r>
    <r>
      <rPr>
        <sz val="10"/>
        <rFont val="Arial"/>
        <family val="2"/>
      </rPr>
      <t xml:space="preserve">
Debido a las precipitaciones pluviales se produjo asentamiento de plataforma superior, cubriendo la vía completamente.
20.02.26 La Concesionaria informa que habilitó el tránsito restringido por un acceso provisional.
Ruta Alterna: Puerto Naranjitos - Jamalca - La Caldera.</t>
    </r>
  </si>
  <si>
    <r>
      <rPr>
        <b/>
        <sz val="10"/>
        <rFont val="Arial"/>
        <family val="2"/>
      </rPr>
      <t>Precipitaciones pluviales - Deslizamiento</t>
    </r>
    <r>
      <rPr>
        <sz val="10"/>
        <rFont val="Arial"/>
        <family val="2"/>
      </rPr>
      <t xml:space="preserve">
Debido a la acción de la naturaleza, se produce deslizamiento continuo del talud inferior.
20.02.26 La Concesionaria informa que la zona se encuentra señalizada y de acuerdo al contrato de Concesión fue categorizada por el Regulador como un “Sector Crítico”, informando el hecho a los usuarios que transitan por el Peaje de Pampa Cuellar.</t>
    </r>
  </si>
  <si>
    <r>
      <rPr>
        <b/>
        <sz val="10"/>
        <rFont val="Arial"/>
        <family val="2"/>
      </rPr>
      <t>Precipitaciones pluviales - Pérdida de plataforma</t>
    </r>
    <r>
      <rPr>
        <sz val="10"/>
        <rFont val="Arial"/>
        <family val="2"/>
      </rPr>
      <t xml:space="preserve">
Debido a las constantes precipitaciones pluviales en sector y acción de la naturaleza, se produjo la pérdida de la plataforma, afectando la transitabilidad de la vía. 
20.02.26 PVN Zonal La Libertad informa que el Conservador que los trabajos de emergencia se encuentran suspendidos debido a la oposición de la población a la intervención en la vía alterna que pasa por los predios de la comunidad; por el momento el tránsito se encuentra interrumpido en la ruta nacional  PE-10B, asimismo se comunica que se cuenta con una vía alterna perteneciente a la comunidad que tiene entrada en el km 38+270 y salida en km 38+780 donde el tránsito vehicular se encuentra restringido. 
Ruta alterna: Vía alterna perteneciente a la comunidad tiene entrada en el km 38+270 y salida en km 38+780</t>
    </r>
  </si>
  <si>
    <r>
      <rPr>
        <b/>
        <sz val="10"/>
        <rFont val="Arial"/>
        <family val="2"/>
      </rPr>
      <t>Precipitaciones pluviales - Colapso parcial de plataforma</t>
    </r>
    <r>
      <rPr>
        <sz val="10"/>
        <rFont val="Arial"/>
        <family val="2"/>
      </rPr>
      <t xml:space="preserve">
Debido a las precipitaciones pluviales, se produjo pérdida de media vía (carril lado derecho), colapso de muro de concreto y afectación a cunetas.
20.02.26 La Concesionaria informa que realiza trabajos en el lugar, a fin de recuperar la transitabilidad.</t>
    </r>
  </si>
  <si>
    <r>
      <rPr>
        <b/>
        <sz val="10"/>
        <color theme="1"/>
        <rFont val="Arial"/>
        <family val="2"/>
      </rPr>
      <t>Precipitaciones pluviales - Asentamiento de plataforma</t>
    </r>
    <r>
      <rPr>
        <sz val="10"/>
        <color theme="1"/>
        <rFont val="Arial"/>
        <family val="2"/>
      </rPr>
      <t xml:space="preserve">
Debido a las precipitaciones pluviales, se produjo hundimiento en la vía.
20.02.26 La Concesionaria informa que realiza trabajos en el lugar, a fin de recuperar la transitabilidad.</t>
    </r>
  </si>
  <si>
    <r>
      <rPr>
        <b/>
        <sz val="10"/>
        <rFont val="Arial"/>
        <family val="2"/>
      </rPr>
      <t>Precipitaciones pluviales - Colapso de plataforma</t>
    </r>
    <r>
      <rPr>
        <sz val="10"/>
        <rFont val="Arial"/>
        <family val="2"/>
      </rPr>
      <t xml:space="preserve">
Debido a las precipitaciones pluviales, se produjo colapso de plataforma.
20.02.26 La Concesionaria informa que realiza trabajos en el lugar, a fin de recuperar la transitabilidad.</t>
    </r>
  </si>
  <si>
    <r>
      <rPr>
        <b/>
        <sz val="10"/>
        <rFont val="Arial"/>
        <family val="2"/>
      </rPr>
      <t>Precipitaciones pluviales - Asentamiento de plataforma</t>
    </r>
    <r>
      <rPr>
        <sz val="10"/>
        <rFont val="Arial"/>
        <family val="2"/>
      </rPr>
      <t xml:space="preserve">
Debido a las intensas lluvias intensas se produjo hundimiento de la plataforma.
20.02.26 La Concesionaria informa que personal y maquinaria realiza trabajos.</t>
    </r>
  </si>
  <si>
    <r>
      <rPr>
        <b/>
        <sz val="10"/>
        <rFont val="Arial"/>
        <family val="2"/>
      </rPr>
      <t>Precipitaciones pluviales - Erosión de plataforma</t>
    </r>
    <r>
      <rPr>
        <sz val="10"/>
        <rFont val="Arial"/>
        <family val="2"/>
      </rPr>
      <t xml:space="preserve">
Debido a las precipitaciones pluviales, se produjo erosión de plataforma.
20.02.26 La Concesionaria informa que realiza trabajos en el lugar, a fin de recuperar la transitabilidad.</t>
    </r>
  </si>
  <si>
    <r>
      <rPr>
        <b/>
        <sz val="10"/>
        <rFont val="Arial"/>
        <family val="2"/>
      </rPr>
      <t>Precipitaciones pluviales - Colapso parcial de plataforma</t>
    </r>
    <r>
      <rPr>
        <sz val="10"/>
        <rFont val="Arial"/>
        <family val="2"/>
      </rPr>
      <t xml:space="preserve">
Debido a las precipitaciones pluviales, se produjo el colapso de carril izquierdo con afectación a estructura de drenaje.
20.02.26 La Concesionaria informa que realiza trabajos en el lugar a fin de recuperar la transitabilidad.</t>
    </r>
  </si>
  <si>
    <r>
      <rPr>
        <b/>
        <sz val="10"/>
        <rFont val="Arial"/>
        <family val="2"/>
      </rPr>
      <t>Precipitaciones pluviales - Derrumbe</t>
    </r>
    <r>
      <rPr>
        <sz val="10"/>
        <rFont val="Arial"/>
        <family val="2"/>
      </rPr>
      <t xml:space="preserve">
Debido a lluvias en la zona, se produjo derrumbe del talud inferior en el Sector 11, que afectó la vía en el Km 36+280 - Km 36+350. El día 13/03/2020, se reportó el incremento del desplazamiento del talud inferior y la ampliación en longitud de la zona afectada del Km 36+247 al Km 36+410. El 16/05/2020, culminaron los trabajos y se habilitó ambos carriles desde el Km 36+248 al 36+410, quedando pendiente el Km 36+247.
20.02.26 La Concesionaria informa que la zona se encuentra señalizada y de acuerdo al Contrato de Concesión fue categorizada por el Regulador como un “Sector Crítico”, informando el hecho a los usuarios que transitan por el Peaje de Pampa Cuellar.</t>
    </r>
  </si>
  <si>
    <r>
      <rPr>
        <b/>
        <sz val="10"/>
        <rFont val="Arial"/>
        <family val="2"/>
      </rPr>
      <t>Acción humana - Deterioro de infraestructura de puente</t>
    </r>
    <r>
      <rPr>
        <sz val="10"/>
        <rFont val="Arial"/>
        <family val="2"/>
      </rPr>
      <t xml:space="preserve">
Debido a que el día 15/03/2019 a las 07:00 horas, se produjo un accidente vial (sin víctimas), choque frontal de un volquete (placa: ACE-796) cargado de carbón contra la superestructura del puente Casmiche, ocasionando el daño severo de varios elementos (cercha diagonal, viga transversal de piso, uniones, etc.) de la superestructura lado derecho del puente Casmiche, dicho evento ha generado interrupción de la transitabilidad en el carril derecho.
20.02.26 La Concesionaria realiza la señalización preventiva con vigías; asimismo, dispuso restringir el tránsito a un solo carril.</t>
    </r>
  </si>
  <si>
    <r>
      <rPr>
        <b/>
        <sz val="10"/>
        <rFont val="Arial"/>
        <family val="2"/>
      </rPr>
      <t>Precipitaciones pluviales - Derrumbe</t>
    </r>
    <r>
      <rPr>
        <sz val="10"/>
        <rFont val="Arial"/>
        <family val="2"/>
      </rPr>
      <t xml:space="preserve">
Debido a la recurrencia de eventos que se producen por la caída de estratos de rocas de diferentes dimensiones desde el talud superior y deslizamiento derrumbes constantes que se producen de manera súbita interrumpiendo el tránsito vehicular.
20.02.26 La Concesionaria en coordinación con el MTC proyectaron un túnel, se culminó las obras civiles y está en fase de adquisición e implementación de equipos electromecánicos para su reapertura.</t>
    </r>
  </si>
  <si>
    <r>
      <rPr>
        <b/>
        <sz val="10"/>
        <rFont val="Arial"/>
        <family val="2"/>
      </rPr>
      <t>Servicio Aéreo</t>
    </r>
    <r>
      <rPr>
        <sz val="10"/>
        <rFont val="Arial"/>
        <family val="2"/>
      </rPr>
      <t xml:space="preserve">
Debido a trabajos de mantenimiento en la pista de aterrizaje, se afectó los servicios de operatividad.
20.02.26 CORPAC informa que las operaciones están cerradas por trabajos de asfaltado de la pista de aterrizaje, según NOTAM C-4634/25 desde 12/12/2025 hasta el 12/03/2026.</t>
    </r>
  </si>
  <si>
    <r>
      <rPr>
        <b/>
        <sz val="10"/>
        <rFont val="Arial"/>
        <family val="2"/>
      </rPr>
      <t>Precipitaciones pluviales - Derrumbe</t>
    </r>
    <r>
      <rPr>
        <sz val="10"/>
        <rFont val="Arial"/>
        <family val="2"/>
      </rPr>
      <t xml:space="preserve">
Debido a las constantes precipitaciones pluviales y deterioro de la vía férrea por reptación, se produjo derrumbe, afectando totalmente la vía.
20.02.26 La Dirección General de Programas y Proyectos en Transportes (DGPPT) supervisa las acciones que se adoptarán en la vía férrea. Asimismo, el Gobierno Local gestionará la solicitud de asistencia técnica especializada, que comprenderá la participación de profesionales en geotecnia, hidrología e hidráulica, así como en Gestión del Riesgo de Desastres, además de la provisión de maquinaria pesada para la ejecución de trabajos de descolmatación. 
Todo ello tiene por finalidad garantizar condiciones seguras para la intervención, así como la ejecución de acciones correctivas orientadas a la limpieza y remoción del material acumulado. La reposición de la vía férrea afectada se llevará a cabo una vez concluida la temporada de lluvias, estimándose el inicio de dichos trabajos entre los meses de marzo y abril de 2026.
</t>
    </r>
  </si>
  <si>
    <r>
      <rPr>
        <b/>
        <sz val="10"/>
        <rFont val="Arial"/>
        <family val="2"/>
      </rPr>
      <t>Acción del hombre - Derrumbe</t>
    </r>
    <r>
      <rPr>
        <sz val="10"/>
        <rFont val="Arial"/>
        <family val="2"/>
      </rPr>
      <t xml:space="preserve">
Debido a los trabajos de construcción de carreteras por parte de la Municipalidad de Acoria, se produjeron derrumbes y caídas de rocas de los cerros cercanos a la vía férrea. La carretera es financiada por Provías Descentralizado.
20.02.26 La Dirección General de Programas y Proyectos en Transportes (DGPPT), precisa que la rehabilitación integral del sector Acoria se realizará en el marco de un Contrato de Concesión. Al respecto, PROINVERSIÓN otorgó la buena pro al Consorcio Concesionaria Ferroviaria del Centro el 28 de agosto de 2024, y posteriormente, el 28 de mayo de 2025, se suscribió el Contrato de Concesión para la rehabilitación y mantenimiento de los 128 km del Ferrocarril Huancayo–Huancavelica, incluyendo el tramo correspondiente al sector Acoria. Se estima que durante los primeros cinco (5) años se ejecutarán las actividades de diseño y construcción correspondientes a la etapa de rehabilitación.
La remoción del material acumulado y restauración de la infraestructura ferroviaria se encuentra a cargo del Concesionario, en el marco de la ejecución de las Obras Obligatorias, las cuales se ejecutarán posterior a la aprobación del EDI de Obras y la entrega de los Bienes de la Concesión (proyectado agosto 2027).
</t>
    </r>
  </si>
  <si>
    <r>
      <rPr>
        <b/>
        <sz val="10"/>
        <rFont val="Arial"/>
        <family val="2"/>
      </rPr>
      <t>Acción humana - Manifestación</t>
    </r>
    <r>
      <rPr>
        <sz val="10"/>
        <rFont val="Arial"/>
        <family val="2"/>
      </rPr>
      <t xml:space="preserve">
Debido a disturbios sociales por pobladores en el anexo de Pampilla, reclamando la construcción de la vía Evitamiento que desvíe el tránsito de vehículos pesados, afectando la vía parcialmente.
20.02.26 PVN Zonal Arequipa informa que el Conservadorl la vía nacoinal se encuentra bloqueada por disturbios sociales, por ello los vehículos pesados y livianos que no pueden transitar a través del anexo de la Pampilla, vienen transitando por la ruta alterna en la zona urbana de Dean Valdivia, Cocachacra - La curva. El tránsito se encuentra restringido.</t>
    </r>
  </si>
  <si>
    <r>
      <rPr>
        <b/>
        <sz val="10"/>
        <rFont val="Arial"/>
        <family val="2"/>
      </rPr>
      <t>Precipitaciones pluviales - Erosión de plataforma</t>
    </r>
    <r>
      <rPr>
        <sz val="10"/>
        <rFont val="Arial"/>
        <family val="2"/>
      </rPr>
      <t xml:space="preserve">
Debido a las constantes precipitaciones pluviales en el sector y la alta densidad de baches profundos, producto de la presencia de napa freática, así como la presencia de zonas agrícolas. Se produjo la erosión de plataforma afectando la vía.
20.02.26 PVN Zonal Piura - Tumbes informa que se gestiona las actividades necesarias, a fin de recuperar la transitabilidad, como es la estabilización de subbase (over) y base (material de base estabilizado con emulsión) y colocación de mezcla asfáltica en frío.</t>
    </r>
  </si>
  <si>
    <r>
      <t xml:space="preserve">Arequipa
</t>
    </r>
    <r>
      <rPr>
        <sz val="10"/>
        <color theme="1"/>
        <rFont val="Arial"/>
        <family val="2"/>
      </rPr>
      <t>Arequipa / Arequipa</t>
    </r>
  </si>
  <si>
    <r>
      <t xml:space="preserve">Red Vial Ferrocarril del Sur, 
Tramo: </t>
    </r>
    <r>
      <rPr>
        <sz val="10"/>
        <rFont val="Arial"/>
        <family val="2"/>
      </rPr>
      <t>Yura - Arequipa,</t>
    </r>
    <r>
      <rPr>
        <b/>
        <sz val="10"/>
        <rFont val="Arial"/>
        <family val="2"/>
      </rPr>
      <t xml:space="preserve">
Sector: </t>
    </r>
    <r>
      <rPr>
        <sz val="10"/>
        <rFont val="Arial"/>
        <family val="2"/>
      </rPr>
      <t>Tahuaycani Km 2+300</t>
    </r>
  </si>
  <si>
    <t>FERREO-0017</t>
  </si>
  <si>
    <r>
      <t xml:space="preserve">FETRANSA
</t>
    </r>
    <r>
      <rPr>
        <sz val="10"/>
        <rFont val="Arial"/>
        <family val="2"/>
      </rPr>
      <t xml:space="preserve">Comunicación vía teléf.:
Sixto Charalla
Jefe de Seguridad
Aníbal Venero
Gerente de Seguridad Operativa FTSA
</t>
    </r>
  </si>
  <si>
    <r>
      <rPr>
        <b/>
        <sz val="10"/>
        <rFont val="Arial"/>
        <family val="2"/>
      </rPr>
      <t>Precipitaciones pluviales - Huaico</t>
    </r>
    <r>
      <rPr>
        <sz val="10"/>
        <rFont val="Arial"/>
        <family val="2"/>
      </rPr>
      <t xml:space="preserve">
Debido a las intensas lluvias registradas en horas de la tarde en Arequipa, se ha producido la acumulación de lodo y piedras sobre la vía férrea, afectando totalmente la vía donde se encuentra el taller de mantenimiento de locomotoras denominado EL PALOMAR.
20.02.26 La Concesionaria informa que la vía férrea se encuentra cubierta con lodo y dos árboles lo que impide evaluar su condición de la vía debido a la falta de iluminación.
El área de ingeniería está evaluando daños a la infraestructura, la operación está temporalmente suspendida en esta zona.</t>
    </r>
  </si>
  <si>
    <r>
      <rPr>
        <b/>
        <sz val="10"/>
        <rFont val="Arial"/>
        <family val="2"/>
      </rPr>
      <t>Precipitaciones pluviales - Erosión de plataforma</t>
    </r>
    <r>
      <rPr>
        <sz val="10"/>
        <rFont val="Arial"/>
        <family val="2"/>
      </rPr>
      <t xml:space="preserve">
Debido a las constantes precipitaciones pluviales en el sector y alta densidad de baches profundos, se produjo la erosión de plataforma afectando la vía.
20.02.26 PVN Zonal Piura - Tumbes informa que se gestiona las actividades necesarias, a fin de recuperar la transitabilidad.</t>
    </r>
  </si>
  <si>
    <r>
      <rPr>
        <b/>
        <sz val="10"/>
        <rFont val="Arial"/>
        <family val="2"/>
      </rPr>
      <t>Precipitaciones pluviales - Erosión de plataforma</t>
    </r>
    <r>
      <rPr>
        <sz val="10"/>
        <rFont val="Arial"/>
        <family val="2"/>
      </rPr>
      <t xml:space="preserve">
Debido a las constantes precipitaciones pluviales en el sector, lo cual ha originado la pérdida del recubrimiento bituminoso (carpeta asfáltica) y base granular, afectando la transitabilidad de la vía.
20.02.26 PVN Zonal Piura - Tumbes informa que realiza las actividades necesarias, a fin de recuperar la transitabilidad.</t>
    </r>
  </si>
  <si>
    <r>
      <rPr>
        <b/>
        <sz val="10"/>
        <rFont val="Arial"/>
        <family val="2"/>
      </rPr>
      <t>Acción humana - Vandalismo / Daño por negligencia de terceros</t>
    </r>
    <r>
      <rPr>
        <sz val="10"/>
        <rFont val="Arial"/>
        <family val="2"/>
      </rPr>
      <t xml:space="preserve">
Debido a rotura de tuberías de EPS Grau, se tiene presencia de baches afectando la transitabilidad de la vía.
20.02.26 PVN Zonal Piura - Tumbes informa que la EPS Grau ha procedido con la reparación en las áreas afectadas, sin embargo, tiene observaciones.</t>
    </r>
  </si>
  <si>
    <r>
      <rPr>
        <b/>
        <sz val="10"/>
        <rFont val="Arial"/>
        <family val="2"/>
      </rPr>
      <t>Precipitaciones pluviales - Daño en la estructura del puente</t>
    </r>
    <r>
      <rPr>
        <sz val="10"/>
        <rFont val="Arial"/>
        <family val="2"/>
      </rPr>
      <t xml:space="preserve">
Debido a las precipitaciones pluviales y el uso masivo de transporte, produjo daño en la estructura del puente Coishco.
20.02.26 PVN Zonal Áncash informa que el Conservador procederá con la reposición de 04 pines de panel a su ubicación, soldar y reforzar montante del módulo 15 que está roto, verificar y reajustar pernos de la estructura. Asimismo, cuenta con personal y equipos menores por servicios a todo costo. A la vez, se ha previsto realizar el ajusto y reemplazo de pernos y tuercas, colocación de posiciones de pines, reemplazo de seguro de pin, soldadura de bastidor de panel y otros.</t>
    </r>
  </si>
  <si>
    <r>
      <rPr>
        <b/>
        <sz val="10"/>
        <color theme="1"/>
        <rFont val="Arial"/>
        <family val="2"/>
      </rPr>
      <t>Arequipa</t>
    </r>
    <r>
      <rPr>
        <sz val="10"/>
        <color theme="1"/>
        <rFont val="Arial"/>
        <family val="2"/>
      </rPr>
      <t xml:space="preserve">
Arequipa / Cerro Colorado</t>
    </r>
  </si>
  <si>
    <r>
      <t>Red Vial Nacional: PE-34A (Corredor Víal Interoceánico Sur)</t>
    </r>
    <r>
      <rPr>
        <sz val="10"/>
        <rFont val="Arial"/>
        <family val="2"/>
      </rPr>
      <t>,
Tramo: Arequipa - Uchumayo,
Sector: Km 34+200</t>
    </r>
  </si>
  <si>
    <r>
      <rPr>
        <b/>
        <sz val="10"/>
        <rFont val="Arial"/>
        <family val="2"/>
      </rPr>
      <t>COVISUR</t>
    </r>
    <r>
      <rPr>
        <sz val="10"/>
        <rFont val="Arial"/>
        <family val="2"/>
      </rPr>
      <t xml:space="preserve">
Comunicación vía correo:
Liliana Yudit Cáceres Gutierrez
Operadora de Central de Emergencias
Correo: central@opecovisac.com</t>
    </r>
  </si>
  <si>
    <t>VIALES-005507</t>
  </si>
  <si>
    <r>
      <rPr>
        <b/>
        <sz val="10"/>
        <rFont val="Arial"/>
        <family val="2"/>
      </rPr>
      <t>Precipitaciones pluviales - Huaico</t>
    </r>
    <r>
      <rPr>
        <sz val="10"/>
        <rFont val="Arial"/>
        <family val="2"/>
      </rPr>
      <t xml:space="preserve">
Debido a las constantes precipitaciones pluviales en la zona, se produjo huaico ocasionando la erosión de plataforma, restringiendo la transitabilidad de la vía.
20.02.26 PVN Zonal Ica informa que realizó la evaluación para atender la emergencia, tiene previsto hacer uso de maquinaria para garantizar la seguridad de los usuarios.
</t>
    </r>
  </si>
  <si>
    <t>Maquinaria de PVN
01 Cargador frontal
01 Excavadora
02 Camión volquete</t>
  </si>
  <si>
    <r>
      <rPr>
        <b/>
        <sz val="10"/>
        <rFont val="Arial"/>
        <family val="2"/>
      </rPr>
      <t>Precipitaciones pluviales - Pérdida de plataforma</t>
    </r>
    <r>
      <rPr>
        <sz val="10"/>
        <rFont val="Arial"/>
        <family val="2"/>
      </rPr>
      <t xml:space="preserve">
Debido a las precipitaciones pluviales, se produjo pérdida de plataforma en la vía afectando la transitabilidad de la vía.
20.02.26 PVN Zonal Ica informa que realiza las coordinaciones para iniciar con las actividades de recuperación de plataforma y enrocado de protección de talud.</t>
    </r>
  </si>
  <si>
    <r>
      <rPr>
        <b/>
        <sz val="10"/>
        <rFont val="Arial"/>
        <family val="2"/>
      </rPr>
      <t>Precipitaciones pluviales - Erosión de plataforma</t>
    </r>
    <r>
      <rPr>
        <sz val="10"/>
        <rFont val="Arial"/>
        <family val="2"/>
      </rPr>
      <t xml:space="preserve">
Debido a las constantes precipitaciones pluviales en la zona, se produjo erosión de plataforma en el talud inferior, restringiendo la transitabilidad de la vía.
20.02.26 La Concesionaria informa que no se pudo realizar la intervención debido a la restricción por el conflicto social con los pobladores de la zona.</t>
    </r>
  </si>
  <si>
    <r>
      <t>Red Vial Nacional: PE-3N,
Tramo:</t>
    </r>
    <r>
      <rPr>
        <sz val="10"/>
        <rFont val="Arial"/>
        <family val="2"/>
      </rPr>
      <t xml:space="preserve"> Cajamarca - Dv. Yanacocha,</t>
    </r>
    <r>
      <rPr>
        <b/>
        <sz val="10"/>
        <rFont val="Arial"/>
        <family val="2"/>
      </rPr>
      <t xml:space="preserve">
Sector: </t>
    </r>
    <r>
      <rPr>
        <sz val="10"/>
        <rFont val="Arial"/>
        <family val="2"/>
      </rPr>
      <t>Porcón Bajo</t>
    </r>
    <r>
      <rPr>
        <b/>
        <sz val="10"/>
        <rFont val="Arial"/>
        <family val="2"/>
      </rPr>
      <t xml:space="preserve"> </t>
    </r>
    <r>
      <rPr>
        <sz val="10"/>
        <rFont val="Arial"/>
        <family val="2"/>
      </rPr>
      <t>Km 1284+083 - Km 1284+092 (Km local 11+083 - Km 11+092)</t>
    </r>
  </si>
  <si>
    <r>
      <rPr>
        <b/>
        <sz val="10"/>
        <rFont val="Arial"/>
        <family val="2"/>
      </rPr>
      <t xml:space="preserve">Red Vial Nacional: PE-1S (Panamericana Sur),
Tramo: </t>
    </r>
    <r>
      <rPr>
        <sz val="10"/>
        <rFont val="Arial"/>
        <family val="2"/>
      </rPr>
      <t xml:space="preserve">Ica - Nasca,
</t>
    </r>
    <r>
      <rPr>
        <b/>
        <sz val="10"/>
        <rFont val="Arial"/>
        <family val="2"/>
      </rPr>
      <t>Sector</t>
    </r>
    <r>
      <rPr>
        <sz val="10"/>
        <rFont val="Arial"/>
        <family val="2"/>
      </rPr>
      <t>: Km 443+100</t>
    </r>
  </si>
  <si>
    <t>VIALES-005508</t>
  </si>
  <si>
    <r>
      <rPr>
        <b/>
        <sz val="10"/>
        <color theme="1"/>
        <rFont val="Arial"/>
        <family val="2"/>
      </rPr>
      <t>Ica</t>
    </r>
    <r>
      <rPr>
        <sz val="10"/>
        <color theme="1"/>
        <rFont val="Arial"/>
        <family val="2"/>
      </rPr>
      <t xml:space="preserve">
Nasca / Nasca</t>
    </r>
  </si>
  <si>
    <r>
      <t>Red Vial Nacional: PE-3N,
Tramo:</t>
    </r>
    <r>
      <rPr>
        <sz val="10"/>
        <rFont val="Arial"/>
        <family val="2"/>
      </rPr>
      <t xml:space="preserve"> Cutervo - Chiple,</t>
    </r>
    <r>
      <rPr>
        <b/>
        <sz val="10"/>
        <rFont val="Arial"/>
        <family val="2"/>
      </rPr>
      <t xml:space="preserve">
Sector: </t>
    </r>
    <r>
      <rPr>
        <sz val="10"/>
        <rFont val="Arial"/>
        <family val="2"/>
      </rPr>
      <t>San Antonio</t>
    </r>
    <r>
      <rPr>
        <b/>
        <sz val="10"/>
        <rFont val="Arial"/>
        <family val="2"/>
      </rPr>
      <t xml:space="preserve"> </t>
    </r>
    <r>
      <rPr>
        <sz val="10"/>
        <rFont val="Arial"/>
        <family val="2"/>
      </rPr>
      <t>Km 1513+500 Local (Km 60+500)</t>
    </r>
  </si>
  <si>
    <t>VIALES-005509</t>
  </si>
  <si>
    <t>TRÁNSITO NORMAL</t>
  </si>
  <si>
    <r>
      <rPr>
        <b/>
        <sz val="10"/>
        <rFont val="Arial"/>
        <family val="2"/>
      </rPr>
      <t>Precipitaciones pluviales - Ahuellamiento</t>
    </r>
    <r>
      <rPr>
        <sz val="10"/>
        <rFont val="Arial"/>
        <family val="2"/>
      </rPr>
      <t xml:space="preserve">
Debido a las constantes precipitaciones pluviales en el sector, ocasionaron deformación profunda (&gt;15 Cm), afectando el tránsito vehicular.
20.02.26 PVN Zonal Junín - Pasco informa que el día de ayer culminó con la emergencia vial, recuperando la transitabilidad vehicular.</t>
    </r>
  </si>
  <si>
    <t>VIALES-005510</t>
  </si>
  <si>
    <r>
      <t xml:space="preserve">Red Vial Nacional: PE-04C, 
Tramo: </t>
    </r>
    <r>
      <rPr>
        <sz val="10"/>
        <rFont val="Arial"/>
        <family val="2"/>
      </rPr>
      <t>Cavico - Puente Chamaya II</t>
    </r>
    <r>
      <rPr>
        <b/>
        <sz val="10"/>
        <rFont val="Arial"/>
        <family val="2"/>
      </rPr>
      <t xml:space="preserve">,
Sector: </t>
    </r>
    <r>
      <rPr>
        <sz val="10"/>
        <rFont val="Arial"/>
        <family val="2"/>
      </rPr>
      <t>Cuyca Km 5+000 (Local Km 153+000)</t>
    </r>
  </si>
  <si>
    <r>
      <t xml:space="preserve">Cajamarca
</t>
    </r>
    <r>
      <rPr>
        <sz val="10"/>
        <color theme="1"/>
        <rFont val="Arial"/>
        <family val="2"/>
      </rPr>
      <t>Cutervo / Pimpingos</t>
    </r>
  </si>
  <si>
    <r>
      <rPr>
        <b/>
        <sz val="10"/>
        <rFont val="Arial"/>
        <family val="2"/>
      </rPr>
      <t>Precipitaciones pluviales - Pérdida de plataforma</t>
    </r>
    <r>
      <rPr>
        <sz val="10"/>
        <rFont val="Arial"/>
        <family val="2"/>
      </rPr>
      <t xml:space="preserve">
Debido a las constantes precipitaciones pluviales en el sector, se produjo pérdida de plataforma, afectando la vía.
20.02.26 PVN Zonal Cusco - Apurímac informa que el Conservador culminó el día de ayer con los trabajos de conformación del muro bolsacreto, recuperando la transitabilidad vehicular.</t>
    </r>
  </si>
  <si>
    <r>
      <rPr>
        <b/>
        <sz val="10"/>
        <rFont val="Arial"/>
        <family val="2"/>
      </rPr>
      <t>Precipitaciones pluviales - Inundación</t>
    </r>
    <r>
      <rPr>
        <sz val="10"/>
        <rFont val="Arial"/>
        <family val="2"/>
      </rPr>
      <t xml:space="preserve">
Debido a las constantes precipitaciones pluviales registradas en el sector, se produjo inundación que afectó la transitabilidad de la vía.
20.02.26 PVN Zonal VRAEM informa que el Conservador culminó el día de ayer con la limpieza de calzada y descolmatación, recuperando la transitabilidad vehicular.
</t>
    </r>
  </si>
  <si>
    <r>
      <rPr>
        <b/>
        <sz val="10"/>
        <rFont val="Arial"/>
        <family val="2"/>
      </rPr>
      <t>Precipitaciones pluviales - Pérdida de plataforma</t>
    </r>
    <r>
      <rPr>
        <sz val="10"/>
        <rFont val="Arial"/>
        <family val="2"/>
      </rPr>
      <t xml:space="preserve">
Debido a las constantes precipitaciones pluviales registradas en el sector, se produjo la pérdida de la plataforma de la vía, afectando en su totalidad la transitabilidad.
20.02.26 PVN Zonal Ica informa que el Conservador movilizó maquinaria, asimismo habilitó pase vehicular a un solo carril.</t>
    </r>
  </si>
  <si>
    <r>
      <rPr>
        <b/>
        <sz val="10"/>
        <rFont val="Arial"/>
        <family val="2"/>
      </rPr>
      <t>Precipitaciones pluviales - Huaico</t>
    </r>
    <r>
      <rPr>
        <sz val="10"/>
        <rFont val="Arial"/>
        <family val="2"/>
      </rPr>
      <t xml:space="preserve">
Debido a las precipitaciones pluviales incrementaron el caudal en la parte alta, ocasionaron huaico, afectando completamente la transitabilidad.
20.02.26 PVN Zonal Ica informa que el Conservador movilizó maquinaria, asimismo habilitó pase vehicular a un solo carril.</t>
    </r>
  </si>
  <si>
    <r>
      <rPr>
        <b/>
        <sz val="10"/>
        <rFont val="Arial"/>
        <family val="2"/>
      </rPr>
      <t>Precipitaciones pluviales - Huaico</t>
    </r>
    <r>
      <rPr>
        <sz val="10"/>
        <rFont val="Arial"/>
        <family val="2"/>
      </rPr>
      <t xml:space="preserve">
Debido a las precipitaciones pluviales, ocasionaron huaico, afectando completamente la transitabilidad.
20.02.26 PVN Zonal Ica informa que el Conservador movilizó maquinaria, asimismo habilitó pase vehicular a un solo carril.</t>
    </r>
  </si>
  <si>
    <r>
      <t xml:space="preserve">Cajamarca
</t>
    </r>
    <r>
      <rPr>
        <sz val="10"/>
        <color theme="1"/>
        <rFont val="Arial"/>
        <family val="2"/>
      </rPr>
      <t>Cutervo / Santo Domingo de La Capilla</t>
    </r>
  </si>
  <si>
    <r>
      <rPr>
        <b/>
        <sz val="10"/>
        <rFont val="Arial"/>
        <family val="2"/>
      </rPr>
      <t xml:space="preserve">Precipitaciones pluviales - Huaico
</t>
    </r>
    <r>
      <rPr>
        <sz val="10"/>
        <rFont val="Arial"/>
        <family val="2"/>
      </rPr>
      <t>Debido a las precipitaciones pluviales incrementaron el caudal en la parte alta, ocasionaron huaico, afectando completamente la transitabilidad.
20.02.26 La Concesionaria informa que se da transitabilidad en ambos carriles para todos los vehículos, brindando un trásnsi seguro y ordenado.</t>
    </r>
  </si>
  <si>
    <t>VIALES-005511</t>
  </si>
  <si>
    <r>
      <rPr>
        <b/>
        <sz val="10"/>
        <rFont val="Arial"/>
        <family val="2"/>
      </rPr>
      <t>Red Vial Nacional: PE-1S (Panamericana Sur),
Tramo:</t>
    </r>
    <r>
      <rPr>
        <sz val="10"/>
        <rFont val="Arial"/>
        <family val="2"/>
      </rPr>
      <t xml:space="preserve"> Palpa - Nasca,
</t>
    </r>
    <r>
      <rPr>
        <b/>
        <sz val="10"/>
        <rFont val="Arial"/>
        <family val="2"/>
      </rPr>
      <t>Sector</t>
    </r>
    <r>
      <rPr>
        <sz val="10"/>
        <rFont val="Arial"/>
        <family val="2"/>
      </rPr>
      <t>: Peaje de Nasca Km 438+000 - Km 440+000</t>
    </r>
  </si>
  <si>
    <r>
      <rPr>
        <b/>
        <sz val="10"/>
        <rFont val="Arial"/>
        <family val="2"/>
      </rPr>
      <t xml:space="preserve">Precipitaciones pluviales - Huaico
</t>
    </r>
    <r>
      <rPr>
        <sz val="10"/>
        <rFont val="Arial"/>
        <family val="2"/>
      </rPr>
      <t>Debido a las precipitaciones pluviales incrementaron el caudal en la parte alta, ocasionaron huaico, afectando completamente la transitabilidad.</t>
    </r>
    <r>
      <rPr>
        <b/>
        <sz val="10"/>
        <rFont val="Arial"/>
        <family val="2"/>
      </rPr>
      <t xml:space="preserve">
</t>
    </r>
    <r>
      <rPr>
        <sz val="10"/>
        <rFont val="Arial"/>
        <family val="2"/>
      </rPr>
      <t xml:space="preserve">
20.02.26 PVN Zonal Ica informa que realiza las coordinaciones para la atención de la emergencia vial.</t>
    </r>
  </si>
  <si>
    <r>
      <rPr>
        <b/>
        <sz val="10"/>
        <color theme="1"/>
        <rFont val="Arial"/>
        <family val="2"/>
      </rPr>
      <t>Amazonas</t>
    </r>
    <r>
      <rPr>
        <sz val="10"/>
        <color theme="1"/>
        <rFont val="Arial"/>
        <family val="2"/>
      </rPr>
      <t xml:space="preserve">
Utcubamba / Lonya Grande</t>
    </r>
  </si>
  <si>
    <t>Maquinaria de PVN
01 Retroexcavadora</t>
  </si>
  <si>
    <r>
      <t xml:space="preserve">Red Vial Nacional: PE-5NG,
Tramo: </t>
    </r>
    <r>
      <rPr>
        <sz val="10"/>
        <rFont val="Arial"/>
        <family val="2"/>
      </rPr>
      <t xml:space="preserve">Cumba - Lonya,
</t>
    </r>
    <r>
      <rPr>
        <b/>
        <sz val="10"/>
        <rFont val="Arial"/>
        <family val="2"/>
      </rPr>
      <t xml:space="preserve">Sector: </t>
    </r>
    <r>
      <rPr>
        <sz val="10"/>
        <rFont val="Arial"/>
        <family val="2"/>
      </rPr>
      <t>Palaguas Km 80+150 - Km 80+250</t>
    </r>
  </si>
  <si>
    <t>VIALES-005512</t>
  </si>
  <si>
    <r>
      <rPr>
        <b/>
        <sz val="10"/>
        <rFont val="Arial"/>
        <family val="2"/>
      </rPr>
      <t>PVN</t>
    </r>
    <r>
      <rPr>
        <sz val="10"/>
        <rFont val="Arial"/>
        <family val="2"/>
      </rPr>
      <t xml:space="preserve">
Administración directa
Jefatura zonal Amazonas
Ing. Gary Wilfredo Racho Fonseca - Jefe zonal
Correo: gracho@pvn.gob.pe</t>
    </r>
  </si>
  <si>
    <r>
      <rPr>
        <b/>
        <sz val="10"/>
        <rFont val="Arial"/>
        <family val="2"/>
      </rPr>
      <t xml:space="preserve">Precipitaciones pluviales - Huaico
</t>
    </r>
    <r>
      <rPr>
        <sz val="10"/>
        <rFont val="Arial"/>
        <family val="2"/>
      </rPr>
      <t>Debido a las constantes precipitaciones pluviales en la zona, se produjo huaico, restringiendo la transitabilidad de la vía.</t>
    </r>
    <r>
      <rPr>
        <b/>
        <sz val="10"/>
        <rFont val="Arial"/>
        <family val="2"/>
      </rPr>
      <t xml:space="preserve">
</t>
    </r>
    <r>
      <rPr>
        <sz val="10"/>
        <rFont val="Arial"/>
        <family val="2"/>
      </rPr>
      <t xml:space="preserve">
20.02.26 PVN Zonal Ica informa que el Conservador que culminó con los trabajos de limpieza, recuperando la transitabilidad vehicular.</t>
    </r>
  </si>
  <si>
    <r>
      <rPr>
        <b/>
        <sz val="10"/>
        <rFont val="Arial"/>
        <family val="2"/>
      </rPr>
      <t>Precipitaciones pluviales - Huaico</t>
    </r>
    <r>
      <rPr>
        <sz val="10"/>
        <rFont val="Arial"/>
        <family val="2"/>
      </rPr>
      <t xml:space="preserve">
Debido a las precipitaciones pluviales, ocasionaron huaico, afectando completamente la transitabilidad.
20.02.26 PVN Zonal Ica informa que el Conservador realizó la limpieza de material de arrastre con apoyo de maquinaria, recuperando la transitabilidad vehicular.</t>
    </r>
  </si>
  <si>
    <r>
      <rPr>
        <b/>
        <sz val="10"/>
        <rFont val="Arial"/>
        <family val="2"/>
      </rPr>
      <t>Precipitaciones pluviales - Crecida de río</t>
    </r>
    <r>
      <rPr>
        <sz val="10"/>
        <rFont val="Arial"/>
        <family val="2"/>
      </rPr>
      <t xml:space="preserve">
Debido a lluvias intensas en la zona, se produjo la crecida de río afectando la transitabilidad vehicular en el badén de la Tranca con flujo de agua, restringiendo la transitabilidad vehicular.
20.02.26 La Concesionaria informa que la crecida de río disminuyó, por lo que se restablece la transitabilidad de la vía.</t>
    </r>
  </si>
  <si>
    <r>
      <rPr>
        <b/>
        <sz val="10"/>
        <rFont val="Arial"/>
        <family val="2"/>
      </rPr>
      <t>Precipitaciones pluviales - Crecida de río</t>
    </r>
    <r>
      <rPr>
        <sz val="10"/>
        <rFont val="Arial"/>
        <family val="2"/>
      </rPr>
      <t xml:space="preserve">
Debido a lluvias intensas en la zona, se produjo la crecida de río afectando la transitabilidad vehicular en el badén Malacasí con flujo de agua, restringiendo la transitabilidad vehicular.
20.02.26 La Concesionaria informa que la crecida de río disminuyó, por lo que se restablece la transitabilidad de la vía.</t>
    </r>
  </si>
  <si>
    <r>
      <rPr>
        <b/>
        <sz val="10"/>
        <rFont val="Arial"/>
        <family val="2"/>
      </rPr>
      <t>Precipitaciones pluviales - Crecida de río</t>
    </r>
    <r>
      <rPr>
        <sz val="10"/>
        <rFont val="Arial"/>
        <family val="2"/>
      </rPr>
      <t xml:space="preserve">
Debido a lluvias intensas en la zona, se produjo la crecida de río afectando la transitabilidad vehicular en el badén Río Seco con flujo de agua, restringiendo la transitabilidad vehicular.
20.02.26 La Concesionaria informa que la crecida de río disminuyó, por lo que se restablece parcialmente la transitabilidad de la vía.</t>
    </r>
  </si>
  <si>
    <r>
      <rPr>
        <b/>
        <sz val="10"/>
        <color theme="1"/>
        <rFont val="Arial"/>
        <family val="2"/>
      </rPr>
      <t>Tumbes</t>
    </r>
    <r>
      <rPr>
        <sz val="10"/>
        <color theme="1"/>
        <rFont val="Arial"/>
        <family val="2"/>
      </rPr>
      <t xml:space="preserve">
Contralmirante Villar /  Zorritos</t>
    </r>
  </si>
  <si>
    <t>VIALES-005513</t>
  </si>
  <si>
    <r>
      <t xml:space="preserve">Red Vial Nacional: PE-30C (Corredor Vial Interoceánico Sur), 
Tramo: </t>
    </r>
    <r>
      <rPr>
        <sz val="10"/>
        <rFont val="Arial"/>
        <family val="2"/>
      </rPr>
      <t>Urcos -</t>
    </r>
    <r>
      <rPr>
        <b/>
        <sz val="10"/>
        <rFont val="Arial"/>
        <family val="2"/>
      </rPr>
      <t xml:space="preserve"> </t>
    </r>
    <r>
      <rPr>
        <sz val="10"/>
        <rFont val="Arial"/>
        <family val="2"/>
      </rPr>
      <t>Pte. Inambari</t>
    </r>
    <r>
      <rPr>
        <b/>
        <sz val="10"/>
        <rFont val="Arial"/>
        <family val="2"/>
      </rPr>
      <t>,
Sector:</t>
    </r>
    <r>
      <rPr>
        <sz val="10"/>
        <rFont val="Arial"/>
        <family val="2"/>
      </rPr>
      <t xml:space="preserve"> Km 156+040 - Km 156+060</t>
    </r>
  </si>
  <si>
    <r>
      <rPr>
        <b/>
        <sz val="10"/>
        <rFont val="Arial"/>
        <family val="2"/>
      </rPr>
      <t>Precipitaciones pluviales - Deslizamiento</t>
    </r>
    <r>
      <rPr>
        <sz val="10"/>
        <rFont val="Arial"/>
        <family val="2"/>
      </rPr>
      <t xml:space="preserve">
Debido a las constantes precipitaciones pluviales que provocaron deslizamiento, afectando parcialmente la vía.
20.02.26 La Concesionaria informa que personal y maquinaria realizará la limpieza correspondiente.</t>
    </r>
  </si>
  <si>
    <t>Maquinaria de IIRSA SUR</t>
  </si>
  <si>
    <r>
      <rPr>
        <b/>
        <sz val="10"/>
        <rFont val="Arial"/>
        <family val="2"/>
      </rPr>
      <t>Precipitaciones pluviales - Erosión de plataforma</t>
    </r>
    <r>
      <rPr>
        <sz val="10"/>
        <rFont val="Arial"/>
        <family val="2"/>
      </rPr>
      <t xml:space="preserve">
Debido a las constantes precipitaciones pluviales en la zona, se produjo erosión de plataforma, restringiendo la transitabilidad de la vía.
20.02.26 PVN Zonal Junín - Pasco informa que el Conservador culminó el día de ayer con los trabajos de plataforma, recuperando la transitabilidad vehicular.</t>
    </r>
  </si>
  <si>
    <t>Ancash</t>
  </si>
  <si>
    <t>Apurimac</t>
  </si>
  <si>
    <t>Huanuco</t>
  </si>
  <si>
    <t>Junin</t>
  </si>
  <si>
    <t>Madre De Dios</t>
  </si>
  <si>
    <r>
      <rPr>
        <b/>
        <sz val="10"/>
        <rFont val="Arial"/>
        <family val="2"/>
      </rPr>
      <t>Precipitaciones pluviales - Derrumbe</t>
    </r>
    <r>
      <rPr>
        <sz val="10"/>
        <rFont val="Arial"/>
        <family val="2"/>
      </rPr>
      <t xml:space="preserve">
Debido a las precipitaciones pluviales, se produjo deslizamiento de material y caída de material de arrastre, afectando completamente la transitabilidad de la vía.
20.02.26 PVN Zonal Lima informa que se realiza la eliminación de material por un derrumbe, para lo cual se ha movilizado recursos para atender la emergencia vial.</t>
    </r>
  </si>
  <si>
    <t>Maquinaria del Contratista Conservador Consorcio Vial Puquio</t>
  </si>
  <si>
    <t>Maquinaria del Contratista Conservador Consorcio. China Road And Bridge Corporation Sucursal Peru
01 Cargador frontal
01 Camión volquete</t>
  </si>
  <si>
    <r>
      <rPr>
        <b/>
        <sz val="10"/>
        <rFont val="Arial"/>
        <family val="2"/>
      </rPr>
      <t>Precipitaciones pluviales - Huaico</t>
    </r>
    <r>
      <rPr>
        <sz val="10"/>
        <rFont val="Arial"/>
        <family val="2"/>
      </rPr>
      <t xml:space="preserve">
Debido a las constantes precipitaciones pluviales en la zona se activó la Quebrada Acochacán, generando el arrastre y depósito de material de huaico sobre la plataforma, restringiendo la transitabilidad de la vía.
20.02.26 PVN Zonal Huánuco informa que continúa trabajos de limpieza y retiro de material con maquinaria.</t>
    </r>
  </si>
  <si>
    <t>Maquinaria del Contratista Conservador China Railway Tunnel Group CO. LTD
01 Excavadora
01 Cargador frontal
01 Motoniveladora
02 Camión volquete</t>
  </si>
  <si>
    <r>
      <rPr>
        <b/>
        <sz val="10"/>
        <rFont val="Arial"/>
        <family val="2"/>
      </rPr>
      <t>Precipitaciones pluviales - Erosión de plataforma</t>
    </r>
    <r>
      <rPr>
        <sz val="10"/>
        <rFont val="Arial"/>
        <family val="2"/>
      </rPr>
      <t xml:space="preserve">
Debido a las constantes precipitaciones pluviales en la zona, se produjo erosión de plataforma, restringiendo la transitabilidad de la vía.
20.02.26 PVN Zonal Cusco - Apurímac informa que realiza las actividades de señalización vial, control de tránsito vehicular, corte talud superior, eliminación de material excedente, nivelación de superficie cortada y vigilancia de equipos.</t>
    </r>
  </si>
  <si>
    <r>
      <rPr>
        <b/>
        <sz val="10"/>
        <rFont val="Arial"/>
        <family val="2"/>
      </rPr>
      <t xml:space="preserve">Deterioro de infraestructura - Incidente Terrestre
</t>
    </r>
    <r>
      <rPr>
        <sz val="10"/>
        <rFont val="Arial"/>
        <family val="2"/>
      </rPr>
      <t>Debido a que se suscitó siniestro vial a causa de las deformaciones existentes en sectores de la vía; los cuales ocasionan múltiples accidentes y siniestros viales.</t>
    </r>
    <r>
      <rPr>
        <b/>
        <sz val="10"/>
        <rFont val="Arial"/>
        <family val="2"/>
      </rPr>
      <t xml:space="preserve">
</t>
    </r>
    <r>
      <rPr>
        <sz val="10"/>
        <rFont val="Arial"/>
        <family val="2"/>
      </rPr>
      <t xml:space="preserve">
20.02.26 PVN Zonal Lima informa que el Conservador realiza la eliminación de material de derrumbe.</t>
    </r>
  </si>
  <si>
    <t>DS-003-2026-PCM</t>
  </si>
  <si>
    <t>DS-019-2026-PCM</t>
  </si>
  <si>
    <t>SIN DATOS</t>
  </si>
  <si>
    <t>DEE</t>
  </si>
  <si>
    <t>DS-005-2026-PCM</t>
  </si>
  <si>
    <r>
      <rPr>
        <b/>
        <sz val="10"/>
        <rFont val="Arial"/>
        <family val="2"/>
      </rPr>
      <t>Precipitaciones pluviales - Activación de quebrada</t>
    </r>
    <r>
      <rPr>
        <sz val="10"/>
        <rFont val="Arial"/>
        <family val="2"/>
      </rPr>
      <t xml:space="preserve">
Debido a las precipitaciones pluviales, se produjo activación de quebrada afectando completamente la vía.
20.02.26 La Concesionaria informa que realizó la limpieza, recuperando la transitabilidad vehicular.</t>
    </r>
  </si>
  <si>
    <r>
      <rPr>
        <b/>
        <sz val="10"/>
        <color theme="1"/>
        <rFont val="Arial"/>
        <family val="2"/>
      </rPr>
      <t>Cajamarca</t>
    </r>
    <r>
      <rPr>
        <sz val="10"/>
        <color theme="1"/>
        <rFont val="Arial"/>
        <family val="2"/>
      </rPr>
      <t xml:space="preserve">
San Pablo / San Pablo</t>
    </r>
  </si>
  <si>
    <t>VIALES-005514</t>
  </si>
  <si>
    <r>
      <t>Red Vial Nacional: PE-3N,
Tramo:</t>
    </r>
    <r>
      <rPr>
        <sz val="10"/>
        <rFont val="Arial"/>
        <family val="2"/>
      </rPr>
      <t xml:space="preserve"> Dv. Chilete - Emp. PE-3N,</t>
    </r>
    <r>
      <rPr>
        <b/>
        <sz val="10"/>
        <rFont val="Arial"/>
        <family val="2"/>
      </rPr>
      <t xml:space="preserve">
Sector: </t>
    </r>
    <r>
      <rPr>
        <sz val="10"/>
        <rFont val="Arial"/>
        <family val="2"/>
      </rPr>
      <t>San Pablo</t>
    </r>
    <r>
      <rPr>
        <b/>
        <sz val="10"/>
        <rFont val="Arial"/>
        <family val="2"/>
      </rPr>
      <t xml:space="preserve"> </t>
    </r>
    <r>
      <rPr>
        <sz val="10"/>
        <rFont val="Arial"/>
        <family val="2"/>
      </rPr>
      <t>Km 26+400 - Km 26+417</t>
    </r>
  </si>
  <si>
    <t>Maquinaria del Contratista Conservador Consorcio Mollepampa</t>
  </si>
  <si>
    <r>
      <rPr>
        <b/>
        <sz val="10"/>
        <rFont val="Arial"/>
        <family val="2"/>
      </rPr>
      <t>PVN</t>
    </r>
    <r>
      <rPr>
        <sz val="10"/>
        <rFont val="Arial"/>
        <family val="2"/>
      </rPr>
      <t xml:space="preserve">
Administración por contrato
Jefatura zonal Huancavelica
Ing. Franco Felipe Castillo Querebalú - Jefe zonal
Correo: fcastillo@pvn.gob.pe</t>
    </r>
  </si>
  <si>
    <t>VIALES-005515</t>
  </si>
  <si>
    <r>
      <t xml:space="preserve">Red Vial Nacional: PE-34H,
Tramo: </t>
    </r>
    <r>
      <rPr>
        <sz val="10"/>
        <rFont val="Arial"/>
        <family val="2"/>
      </rPr>
      <t>Dv. Chuquine - Sandia,</t>
    </r>
    <r>
      <rPr>
        <b/>
        <sz val="10"/>
        <rFont val="Arial"/>
        <family val="2"/>
      </rPr>
      <t xml:space="preserve">
Sector: </t>
    </r>
    <r>
      <rPr>
        <sz val="10"/>
        <rFont val="Arial"/>
        <family val="2"/>
      </rPr>
      <t>Cuyo Cuyo Km 198+000 - Km 205+000</t>
    </r>
  </si>
  <si>
    <r>
      <rPr>
        <b/>
        <sz val="10"/>
        <rFont val="Arial"/>
        <family val="2"/>
      </rPr>
      <t>Precipitaciones pluviales - Ahuellamiento</t>
    </r>
    <r>
      <rPr>
        <sz val="10"/>
        <rFont val="Arial"/>
        <family val="2"/>
      </rPr>
      <t xml:space="preserve">
Debido a las constantes precipitaciones pluviales en la zona y la presencia de humedad y cargas repetitivas, se produjo ahuellamiento, restringiendo la transitabilidad de la vía.
20.02.26 PVN Zonal Puno informa que el Conservador procede con la movilización de equipos y perosnal en atención de la emergencia vial.</t>
    </r>
  </si>
  <si>
    <t>Maquinaria del Contratista Conservador MOTA ENGIL PERÚ</t>
  </si>
  <si>
    <r>
      <rPr>
        <b/>
        <sz val="10"/>
        <rFont val="Arial"/>
        <family val="2"/>
      </rPr>
      <t xml:space="preserve">Precipitaciones pluviales - Derrumbe
</t>
    </r>
    <r>
      <rPr>
        <sz val="10"/>
        <rFont val="Arial"/>
        <family val="2"/>
      </rPr>
      <t>Debido a las precipitaciones pluviales, se produjo deslizamiento de material y caída de material de arrastre, afectando completamente la transitabilidad de la vía.</t>
    </r>
    <r>
      <rPr>
        <b/>
        <sz val="10"/>
        <rFont val="Arial"/>
        <family val="2"/>
      </rPr>
      <t xml:space="preserve">
</t>
    </r>
    <r>
      <rPr>
        <sz val="10"/>
        <rFont val="Arial"/>
        <family val="2"/>
      </rPr>
      <t xml:space="preserve">
20.02.26 PVN Zonal Amazonas informa que continúa con los trabajos de eliminación de derrumbe con apoyo de maquinaria, recuperando la transitabilidad vehicular a un solo carril.</t>
    </r>
  </si>
  <si>
    <r>
      <rPr>
        <b/>
        <sz val="10"/>
        <rFont val="Arial"/>
        <family val="2"/>
      </rPr>
      <t>Precipitaciones pluviales - Derrumbe</t>
    </r>
    <r>
      <rPr>
        <sz val="10"/>
        <rFont val="Arial"/>
        <family val="2"/>
      </rPr>
      <t xml:space="preserve">
Debido a las precipitaciones pluviales, se produjo deslizamiento de material y caída de material de arrastre, afectando completamente la transitabilidad de la vía.
20.02.26 La Concesionaria informa que realiza la limpieza de la vía, habilitando la transitabilidad vehicular a un solo carril.</t>
    </r>
  </si>
  <si>
    <r>
      <t xml:space="preserve">Debido a precipitaciones pluviales suscitados en el ámbito nacional, se presente afectaciones de falla del proveedor de energía eléctrica / corte de Fibra Óptica, dejando inoperativa las estaciones bases.
20.02.26  A las 15:00 horas,  el Centro de Monitoreo de OSIPTEL informó  que detectó afectación en </t>
    </r>
    <r>
      <rPr>
        <sz val="11"/>
        <rFont val="Calibri"/>
        <family val="2"/>
        <scheme val="minor"/>
      </rPr>
      <t>estaciones bases</t>
    </r>
    <r>
      <rPr>
        <sz val="11"/>
        <color theme="1"/>
        <rFont val="Frutiger-Light"/>
        <family val="2"/>
      </rPr>
      <t xml:space="preserve">, </t>
    </r>
    <r>
      <rPr>
        <sz val="11"/>
        <color theme="1"/>
        <rFont val="Calibri"/>
        <family val="2"/>
        <scheme val="minor"/>
      </rPr>
      <t>de acuerdo al siguiente detalle:</t>
    </r>
  </si>
  <si>
    <t>Debido a precipitaciones pluviales suscitados en el ámbito nacional, se presente afectaciones de falla del proveedor de energía eléctrica / corte de Fibra Óptica, dejando inoperativa las estaciones bases.
20.02.26  A las 15:00 horas,  el Centro de Monitoreo de OSIPTEL informó  que detectó afectación en estaciones bases, de acuerdo al siguiente detalle:</t>
  </si>
  <si>
    <t xml:space="preserve">Tumbes </t>
  </si>
  <si>
    <t>Maquinaria de la Concesionaria CONVIAL SIERRA NORTE
01 Retroexcavadora
03 Camión volquete</t>
  </si>
  <si>
    <r>
      <rPr>
        <b/>
        <sz val="10"/>
        <color theme="1"/>
        <rFont val="Arial"/>
        <family val="2"/>
      </rPr>
      <t>Ucayali</t>
    </r>
    <r>
      <rPr>
        <sz val="10"/>
        <color theme="1"/>
        <rFont val="Arial"/>
        <family val="2"/>
      </rPr>
      <t xml:space="preserve">
Atalaya / Raymondi</t>
    </r>
  </si>
  <si>
    <r>
      <rPr>
        <b/>
        <sz val="10"/>
        <rFont val="Arial"/>
        <family val="2"/>
      </rPr>
      <t xml:space="preserve">Red Vial Nacional: PE-5SA, </t>
    </r>
    <r>
      <rPr>
        <sz val="10"/>
        <rFont val="Arial"/>
        <family val="2"/>
      </rPr>
      <t xml:space="preserve">
</t>
    </r>
    <r>
      <rPr>
        <b/>
        <sz val="10"/>
        <rFont val="Arial"/>
        <family val="2"/>
      </rPr>
      <t>Tramo:</t>
    </r>
    <r>
      <rPr>
        <sz val="10"/>
        <rFont val="Arial"/>
        <family val="2"/>
      </rPr>
      <t xml:space="preserve"> Puerto Ocopa -</t>
    </r>
    <r>
      <rPr>
        <b/>
        <sz val="10"/>
        <rFont val="Arial"/>
        <family val="2"/>
      </rPr>
      <t xml:space="preserve"> </t>
    </r>
    <r>
      <rPr>
        <sz val="10"/>
        <rFont val="Arial"/>
        <family val="2"/>
      </rPr>
      <t>Atalaya</t>
    </r>
    <r>
      <rPr>
        <sz val="10"/>
        <color theme="1"/>
        <rFont val="Arial"/>
        <family val="2"/>
      </rPr>
      <t>,</t>
    </r>
    <r>
      <rPr>
        <sz val="10"/>
        <rFont val="Arial"/>
        <family val="2"/>
      </rPr>
      <t xml:space="preserve">
</t>
    </r>
    <r>
      <rPr>
        <b/>
        <sz val="10"/>
        <rFont val="Arial"/>
        <family val="2"/>
      </rPr>
      <t>Sector</t>
    </r>
    <r>
      <rPr>
        <sz val="10"/>
        <rFont val="Arial"/>
        <family val="2"/>
      </rPr>
      <t>: Pauti Km 43+000 - Km 50+000</t>
    </r>
  </si>
  <si>
    <r>
      <rPr>
        <b/>
        <sz val="10"/>
        <rFont val="Arial"/>
        <family val="2"/>
      </rPr>
      <t>Precipitaciones pluviales - Derrumbe</t>
    </r>
    <r>
      <rPr>
        <sz val="10"/>
        <rFont val="Arial"/>
        <family val="2"/>
      </rPr>
      <t xml:space="preserve">
Debido a las precipitaciones pluviales, se produjo deslizamiento de material y caída de material de arrastre, afectando completamente la transitabilidad de la vía.
20.02.26 PVN Zonal Junín - Pasco informa que Conservador inicia las coordinaciones para atender la emergencia vial.</t>
    </r>
  </si>
  <si>
    <t>VIALES-005516</t>
  </si>
  <si>
    <t>VIALES-005517</t>
  </si>
  <si>
    <r>
      <t xml:space="preserve">Ayacucho
</t>
    </r>
    <r>
      <rPr>
        <sz val="10"/>
        <color theme="1"/>
        <rFont val="Arial"/>
        <family val="2"/>
      </rPr>
      <t>Lucanas / Chipao</t>
    </r>
  </si>
  <si>
    <r>
      <rPr>
        <b/>
        <sz val="10"/>
        <rFont val="Arial"/>
        <family val="2"/>
      </rPr>
      <t xml:space="preserve">Red Vial Nacional: PE-30B, </t>
    </r>
    <r>
      <rPr>
        <sz val="10"/>
        <rFont val="Arial"/>
        <family val="2"/>
      </rPr>
      <t xml:space="preserve">
</t>
    </r>
    <r>
      <rPr>
        <b/>
        <sz val="10"/>
        <rFont val="Arial"/>
        <family val="2"/>
      </rPr>
      <t xml:space="preserve">Tramo: </t>
    </r>
    <r>
      <rPr>
        <sz val="10"/>
        <rFont val="Arial"/>
        <family val="2"/>
      </rPr>
      <t>Pampachiri - Negro Mayo</t>
    </r>
    <r>
      <rPr>
        <sz val="10"/>
        <color theme="1"/>
        <rFont val="Arial"/>
        <family val="2"/>
      </rPr>
      <t>,</t>
    </r>
    <r>
      <rPr>
        <sz val="10"/>
        <rFont val="Arial"/>
        <family val="2"/>
      </rPr>
      <t xml:space="preserve">
</t>
    </r>
    <r>
      <rPr>
        <b/>
        <sz val="10"/>
        <rFont val="Arial"/>
        <family val="2"/>
      </rPr>
      <t>Sector</t>
    </r>
    <r>
      <rPr>
        <sz val="10"/>
        <rFont val="Arial"/>
        <family val="2"/>
      </rPr>
      <t>: Condorcoccha - Huasipucro Km 3+500 - Km 9+500</t>
    </r>
  </si>
  <si>
    <r>
      <rPr>
        <b/>
        <sz val="10"/>
        <rFont val="Arial"/>
        <family val="2"/>
      </rPr>
      <t>Precipitaciones pluviales - Huaico</t>
    </r>
    <r>
      <rPr>
        <sz val="10"/>
        <rFont val="Arial"/>
        <family val="2"/>
      </rPr>
      <t xml:space="preserve">
Debido a las precipitaciones pluviales se incrementó el caudal en la parte alta ocasionando el deslizamiento del talud superior, afectando completamente la transitabilidad de la vía.
20.02.26 PVN Zonal Ica informa que el Conservador continúa con los trabajos de limpieza, habilitando la transitabilidad vehicular en un solo carril.</t>
    </r>
  </si>
  <si>
    <t>VIALES-005518</t>
  </si>
  <si>
    <r>
      <t xml:space="preserve">Red Vial Nacional: PE-30D,
Tramo: </t>
    </r>
    <r>
      <rPr>
        <sz val="10"/>
        <rFont val="Arial"/>
        <family val="2"/>
      </rPr>
      <t xml:space="preserve">Palpa - Llauta,
</t>
    </r>
    <r>
      <rPr>
        <b/>
        <sz val="10"/>
        <rFont val="Arial"/>
        <family val="2"/>
      </rPr>
      <t xml:space="preserve">Sector: </t>
    </r>
    <r>
      <rPr>
        <sz val="10"/>
        <rFont val="Arial"/>
        <family val="2"/>
      </rPr>
      <t>Tambo - Salitral Km 16+500 - Km 22+000</t>
    </r>
  </si>
  <si>
    <r>
      <rPr>
        <b/>
        <sz val="10"/>
        <rFont val="Arial"/>
        <family val="2"/>
      </rPr>
      <t>Precipitaciones pluviales - Pérdida de plataforma</t>
    </r>
    <r>
      <rPr>
        <sz val="10"/>
        <rFont val="Arial"/>
        <family val="2"/>
      </rPr>
      <t xml:space="preserve">
Debido a las precipitaciones pluviales, se produjo pérdida de plataforma en la vía afectando la transitabilidad de la vía.
20.02.26 PVN Zonal Ica informa que procede a gestionar los recursos para la atención inmediata.
Ruta Alterna: Nasca - Puquio - Huanca Sancos - LLauta.</t>
    </r>
  </si>
  <si>
    <r>
      <rPr>
        <b/>
        <sz val="10"/>
        <rFont val="Arial"/>
        <family val="2"/>
      </rPr>
      <t>Precipitaciones pluviales - Inundación de plataforma</t>
    </r>
    <r>
      <rPr>
        <sz val="10"/>
        <rFont val="Arial"/>
        <family val="2"/>
      </rPr>
      <t xml:space="preserve">
Debido a las constantes precipitaciones pluviales en la zona, se produjo inundación de plataforma, restringiendo la transitabilidad de la vía.
20.02.26 La Concesionaria informa que su personal culminó con los trabajos de limpieza en el lugar, recuperando la transitabilidad vehicular.</t>
    </r>
  </si>
  <si>
    <r>
      <rPr>
        <b/>
        <sz val="10"/>
        <rFont val="Arial"/>
        <family val="2"/>
      </rPr>
      <t xml:space="preserve">Precipitaciones pluviales - Derrumbe
</t>
    </r>
    <r>
      <rPr>
        <sz val="10"/>
        <rFont val="Arial"/>
        <family val="2"/>
      </rPr>
      <t>Debido a las constantes precipitaciones pluviales en el sector e inestabilidad del talud superior, se produjo derrumbe, afectando parcialmente la vía.
20.02.26 La Concesionaria informa que culminó con los trabajos de limpíeza, recuperando la transitabilidad vehicular.</t>
    </r>
  </si>
  <si>
    <r>
      <rPr>
        <b/>
        <sz val="10"/>
        <color theme="1"/>
        <rFont val="Arial"/>
        <family val="2"/>
      </rPr>
      <t xml:space="preserve">Apurímac
</t>
    </r>
    <r>
      <rPr>
        <sz val="10"/>
        <color theme="1"/>
        <rFont val="Arial"/>
        <family val="2"/>
      </rPr>
      <t>Grau / Curasco</t>
    </r>
  </si>
  <si>
    <r>
      <t xml:space="preserve">Red Vial Nacional: PE-3SF,
Tramo: </t>
    </r>
    <r>
      <rPr>
        <sz val="10"/>
        <rFont val="Arial"/>
        <family val="2"/>
      </rPr>
      <t xml:space="preserve">Chuquibambilla - El Progreso,
</t>
    </r>
    <r>
      <rPr>
        <b/>
        <sz val="10"/>
        <rFont val="Arial"/>
        <family val="2"/>
      </rPr>
      <t xml:space="preserve">Sector: </t>
    </r>
    <r>
      <rPr>
        <sz val="10"/>
        <rFont val="Arial"/>
        <family val="2"/>
      </rPr>
      <t>Ccasancca Km 160+060 - Km 160+120</t>
    </r>
  </si>
  <si>
    <r>
      <rPr>
        <b/>
        <sz val="10"/>
        <rFont val="Arial"/>
        <family val="2"/>
      </rPr>
      <t>Precipitaciones pluviales - Pérdida de plataforma</t>
    </r>
    <r>
      <rPr>
        <sz val="10"/>
        <rFont val="Arial"/>
        <family val="2"/>
      </rPr>
      <t xml:space="preserve">
Debido a las constantes precipitaciones pluviales en el sector, se produjo pérdida de plataforma, afectando la vía.
20.02.26 PVN Zonal Cusco - Apurímac informa que el Conservador inicia las coordinaciones correspondientes para atender la emergencia vial.</t>
    </r>
  </si>
  <si>
    <t>Maquinaria del Contratista Conservador China Railway Tunnel Group</t>
  </si>
  <si>
    <t>VIALES-005519</t>
  </si>
  <si>
    <r>
      <rPr>
        <b/>
        <sz val="10"/>
        <rFont val="Arial"/>
        <family val="2"/>
      </rPr>
      <t>Precipitaciones pluviales - Huaico</t>
    </r>
    <r>
      <rPr>
        <sz val="10"/>
        <rFont val="Arial"/>
        <family val="2"/>
      </rPr>
      <t xml:space="preserve">
Debido a las constantes precipitaciones pluviales registradas en el sector, se produjo un huaico que afectó la transitabilidad de la vía.
20.02.26 PVN Zonal Junín – Pasco informa que Conservador culminó con los trabajos de limpieza de material, recuperando la transitabilidad vehicular.</t>
    </r>
  </si>
  <si>
    <r>
      <rPr>
        <b/>
        <sz val="10"/>
        <rFont val="Arial"/>
        <family val="2"/>
      </rPr>
      <t xml:space="preserve">Precipitaciones pluviales - Derrumbe
</t>
    </r>
    <r>
      <rPr>
        <sz val="10"/>
        <rFont val="Arial"/>
        <family val="2"/>
      </rPr>
      <t>Debido a las constantes precipitaciones pluviales en el sector e inestabilidad del talud superior, se produjo derrumbe, afectando la transitabilidad de la vía.
20.02.26 PVN Zonal  Cusco - Apurímac informa que el Conservador realiza trabajos de eliminación de material de derrumbe.</t>
    </r>
  </si>
  <si>
    <t>ABIERTO</t>
  </si>
  <si>
    <r>
      <rPr>
        <b/>
        <sz val="10"/>
        <rFont val="Arial"/>
        <family val="2"/>
      </rPr>
      <t>Oleaje anómalo.</t>
    </r>
    <r>
      <rPr>
        <sz val="10"/>
        <rFont val="Arial"/>
        <family val="2"/>
      </rPr>
      <t xml:space="preserve">
A las 11:30 horas, se cierra totalmente el puerto para toda actividad.
20.02.26 Terminal abierto: TP Huacho.</t>
    </r>
  </si>
  <si>
    <r>
      <rPr>
        <b/>
        <sz val="10"/>
        <rFont val="Arial"/>
        <family val="2"/>
      </rPr>
      <t>Oleaje anómalo.</t>
    </r>
    <r>
      <rPr>
        <sz val="10"/>
        <rFont val="Arial"/>
        <family val="2"/>
      </rPr>
      <t xml:space="preserve">
A las 12:30 horas, se cierra totalmente el puerto para toda actividad.
20.02.26 Terminales con cierre parcial: Muelle de Capitanes, Transportadora Callao, APM Terminals, DP World, Marina Club Callao.</t>
    </r>
  </si>
  <si>
    <t>PUERTO - 00801</t>
  </si>
  <si>
    <t>Terminales Zona Norte</t>
  </si>
  <si>
    <r>
      <rPr>
        <b/>
        <sz val="10"/>
        <rFont val="Arial"/>
        <family val="2"/>
      </rPr>
      <t>Oleaje anómalo.</t>
    </r>
    <r>
      <rPr>
        <sz val="10"/>
        <rFont val="Arial"/>
        <family val="2"/>
      </rPr>
      <t xml:space="preserve">
A las 12:30 horas, se cierra totalmente el puerto para toda actividad.
20.02.26 Terminales con cierre parcial: Terminal Pampilla 1, Terminal Pampilla 2, Terminal Pampilla 3, Monoboya 4, Tp Multiboyas SOLGAS, Zona Oquendo, VALERO PERÚ, TRALSA, QUIMPAC, Sudamericana de fibras, Zeta Gas.</t>
    </r>
  </si>
  <si>
    <t>PUERTO - 00803</t>
  </si>
  <si>
    <r>
      <rPr>
        <b/>
        <sz val="10"/>
        <rFont val="Arial"/>
        <family val="2"/>
      </rPr>
      <t>Precipitaciones pluviales - Asentamiento de plataforma</t>
    </r>
    <r>
      <rPr>
        <sz val="10"/>
        <rFont val="Arial"/>
        <family val="2"/>
      </rPr>
      <t xml:space="preserve">
Debido a las precipitaciones pluviales que acumularon aguas, se produjo los asentamientos, hundimientos y deformaciones de la plataforma con pérdida de pavimento básico.
20.02.26 PVN Zonal Ayacucho informa que dispone la recuperación de la plataforma, mediante el retiro de material saturado y colocación de piedra y material tipo Over Granular.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</si>
</sst>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dddd"/>
    <numFmt numFmtId="165" formatCode="_-* #,##0_-;\-* #,##0_-;_-* &quot;-&quot;??_-;_-@_-"/>
    <numFmt numFmtId="166" formatCode="0.000"/>
    <numFmt numFmtId="167" formatCode="#,##0.000"/>
    <numFmt numFmtId="168" formatCode="dd/mm/yyyy;@"/>
  </numFmts>
  <fonts count="181">
    <font>
      <sz val="11"/>
      <color theme="1"/>
      <name val="Frutiger-Light"/>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0" tint="-0.499984740745262"/>
      <name val="Calibri"/>
      <family val="2"/>
      <scheme val="minor"/>
    </font>
    <font>
      <b/>
      <sz val="11"/>
      <color theme="3"/>
      <name val="Calibri"/>
      <family val="2"/>
      <scheme val="minor"/>
    </font>
    <font>
      <sz val="11"/>
      <color theme="1"/>
      <name val="Calibri"/>
      <family val="2"/>
      <scheme val="minor"/>
    </font>
    <font>
      <sz val="11"/>
      <color theme="1"/>
      <name val="Frutiger-Light"/>
      <family val="2"/>
    </font>
    <font>
      <sz val="10"/>
      <color theme="1"/>
      <name val="Arial"/>
      <family val="2"/>
    </font>
    <font>
      <b/>
      <u/>
      <sz val="10"/>
      <color theme="1"/>
      <name val="Arial"/>
      <family val="2"/>
    </font>
    <font>
      <sz val="10"/>
      <name val="Arial"/>
      <family val="2"/>
    </font>
    <font>
      <b/>
      <sz val="10"/>
      <color theme="1"/>
      <name val="Arial"/>
      <family val="2"/>
    </font>
    <font>
      <b/>
      <sz val="10"/>
      <color theme="1"/>
      <name val="Eras Light ITC"/>
      <family val="2"/>
    </font>
    <font>
      <b/>
      <sz val="10"/>
      <name val="Arial"/>
      <family val="2"/>
    </font>
    <font>
      <b/>
      <sz val="11"/>
      <color theme="3"/>
      <name val="Frutiger-Light"/>
      <family val="2"/>
    </font>
    <font>
      <b/>
      <sz val="10"/>
      <color theme="0"/>
      <name val="Arial"/>
      <family val="2"/>
    </font>
    <font>
      <b/>
      <u/>
      <sz val="10"/>
      <color theme="10"/>
      <name val="Arial"/>
      <family val="2"/>
    </font>
    <font>
      <b/>
      <sz val="10"/>
      <color theme="7" tint="-0.249977111117893"/>
      <name val="Arial"/>
      <family val="2"/>
    </font>
    <font>
      <sz val="10"/>
      <color theme="1"/>
      <name val="Calibri"/>
      <family val="2"/>
      <scheme val="minor"/>
    </font>
    <font>
      <sz val="8"/>
      <color theme="1"/>
      <name val="Calibri"/>
      <family val="2"/>
      <scheme val="minor"/>
    </font>
    <font>
      <sz val="8"/>
      <color theme="1"/>
      <name val="Arial"/>
      <family val="2"/>
    </font>
    <font>
      <sz val="14"/>
      <color theme="1"/>
      <name val="Eras Light ITC"/>
      <family val="2"/>
    </font>
    <font>
      <b/>
      <sz val="14"/>
      <color theme="1"/>
      <name val="Arial"/>
      <family val="2"/>
    </font>
    <font>
      <b/>
      <sz val="16"/>
      <color theme="1"/>
      <name val="Calibri"/>
      <family val="2"/>
      <scheme val="minor"/>
    </font>
    <font>
      <sz val="11"/>
      <name val="Frutiger-Light"/>
      <family val="2"/>
    </font>
    <font>
      <sz val="12"/>
      <color theme="1"/>
      <name val="Eras Light ITC"/>
      <family val="2"/>
    </font>
    <font>
      <b/>
      <sz val="14"/>
      <name val="Calibri"/>
      <family val="2"/>
      <scheme val="minor"/>
    </font>
    <font>
      <b/>
      <sz val="14"/>
      <color theme="1"/>
      <name val="Calibri"/>
      <family val="2"/>
      <scheme val="minor"/>
    </font>
    <font>
      <b/>
      <sz val="20"/>
      <name val="Calibri"/>
      <family val="2"/>
    </font>
    <font>
      <b/>
      <sz val="18"/>
      <name val="Calibri"/>
      <family val="2"/>
    </font>
    <font>
      <sz val="12"/>
      <name val="Eras Light ITC"/>
      <family val="2"/>
    </font>
    <font>
      <b/>
      <sz val="16"/>
      <name val="Calibri"/>
      <family val="2"/>
    </font>
    <font>
      <b/>
      <sz val="10"/>
      <color rgb="FFFF0000"/>
      <name val="Arial"/>
      <family val="2"/>
    </font>
    <font>
      <b/>
      <sz val="11"/>
      <color theme="0"/>
      <name val="Calibri"/>
      <family val="2"/>
      <scheme val="minor"/>
    </font>
    <font>
      <b/>
      <sz val="11"/>
      <color theme="1"/>
      <name val="Calibri"/>
      <family val="2"/>
      <scheme val="minor"/>
    </font>
    <font>
      <sz val="11"/>
      <color theme="0"/>
      <name val="Calibri"/>
      <family val="2"/>
      <scheme val="minor"/>
    </font>
    <font>
      <b/>
      <sz val="10"/>
      <color theme="0"/>
      <name val="Calibri"/>
      <family val="2"/>
      <scheme val="minor"/>
    </font>
    <font>
      <sz val="11"/>
      <color theme="0"/>
      <name val="Frutiger-Light"/>
      <family val="2"/>
    </font>
    <font>
      <b/>
      <sz val="11"/>
      <name val="Calibri"/>
      <family val="2"/>
      <scheme val="minor"/>
    </font>
    <font>
      <sz val="11"/>
      <name val="Frutiger-Light"/>
    </font>
    <font>
      <b/>
      <sz val="11"/>
      <color theme="1"/>
      <name val="Frutiger-Light"/>
    </font>
    <font>
      <sz val="8"/>
      <name val="Frutiger-Light"/>
      <family val="2"/>
    </font>
    <font>
      <b/>
      <u/>
      <sz val="10"/>
      <color rgb="FF0070C0"/>
      <name val="Arial"/>
      <family val="2"/>
    </font>
    <font>
      <b/>
      <u/>
      <sz val="10"/>
      <color rgb="FF0078D2"/>
      <name val="Arial"/>
      <family val="2"/>
    </font>
    <font>
      <b/>
      <sz val="11"/>
      <color theme="1"/>
      <name val="Arial"/>
      <family val="2"/>
    </font>
    <font>
      <b/>
      <sz val="10"/>
      <name val="Arial"/>
      <family val="2"/>
    </font>
    <font>
      <sz val="10"/>
      <color theme="1"/>
      <name val="Arial"/>
      <family val="2"/>
    </font>
    <font>
      <sz val="11"/>
      <color theme="1"/>
      <name val="Calibri"/>
      <family val="2"/>
    </font>
    <font>
      <sz val="11"/>
      <color rgb="FF0070C0"/>
      <name val="Frutiger-Light"/>
      <family val="2"/>
    </font>
    <font>
      <b/>
      <sz val="10"/>
      <color rgb="FF0070C0"/>
      <name val="Arial"/>
      <family val="2"/>
    </font>
    <font>
      <sz val="10"/>
      <color theme="1"/>
      <name val="Arial"/>
      <family val="2"/>
    </font>
    <font>
      <b/>
      <sz val="10"/>
      <name val="Arial"/>
      <family val="2"/>
    </font>
    <font>
      <sz val="10"/>
      <color theme="1"/>
      <name val="Arial"/>
      <family val="2"/>
    </font>
    <font>
      <b/>
      <sz val="10"/>
      <name val="Arial"/>
      <family val="2"/>
    </font>
    <font>
      <sz val="10"/>
      <color theme="1"/>
      <name val="Arial"/>
      <family val="2"/>
    </font>
    <font>
      <sz val="10"/>
      <color theme="1"/>
      <name val="Arial"/>
      <family val="2"/>
    </font>
    <font>
      <b/>
      <sz val="10"/>
      <name val="Arial"/>
      <family val="2"/>
    </font>
    <font>
      <b/>
      <sz val="11"/>
      <color rgb="FF0078D2"/>
      <name val="Frutiger-Light"/>
      <family val="2"/>
    </font>
    <font>
      <b/>
      <sz val="10"/>
      <name val="Arial"/>
      <family val="2"/>
    </font>
    <font>
      <sz val="10"/>
      <color theme="1"/>
      <name val="Arial"/>
      <family val="2"/>
    </font>
    <font>
      <sz val="10"/>
      <color theme="1"/>
      <name val="Arial"/>
      <family val="2"/>
    </font>
    <font>
      <b/>
      <sz val="10"/>
      <name val="Arial"/>
      <family val="2"/>
    </font>
    <font>
      <sz val="10"/>
      <color theme="1"/>
      <name val="Arial"/>
      <family val="2"/>
    </font>
    <font>
      <sz val="12"/>
      <color theme="1"/>
      <name val="Calibri"/>
      <family val="2"/>
      <scheme val="minor"/>
    </font>
    <font>
      <sz val="10"/>
      <color theme="1"/>
      <name val="Arial"/>
      <family val="2"/>
    </font>
    <font>
      <sz val="10"/>
      <color theme="1"/>
      <name val="Arial"/>
      <family val="2"/>
    </font>
    <font>
      <sz val="10"/>
      <color theme="1"/>
      <name val="Arial"/>
      <family val="2"/>
    </font>
    <font>
      <sz val="11"/>
      <color theme="1"/>
      <name val="Arial"/>
      <family val="2"/>
    </font>
    <font>
      <sz val="10"/>
      <color theme="1"/>
      <name val="Arial"/>
      <family val="2"/>
    </font>
    <font>
      <b/>
      <sz val="10"/>
      <name val="Arial"/>
      <family val="2"/>
    </font>
    <font>
      <sz val="11"/>
      <color theme="1"/>
      <name val="Frutiger-Light"/>
    </font>
    <font>
      <sz val="10"/>
      <color theme="1"/>
      <name val="Arial"/>
      <family val="2"/>
    </font>
    <font>
      <b/>
      <sz val="10"/>
      <name val="Arial"/>
      <family val="2"/>
    </font>
    <font>
      <sz val="10"/>
      <color theme="1"/>
      <name val="Arial"/>
      <family val="2"/>
    </font>
    <font>
      <b/>
      <sz val="10"/>
      <name val="Arial"/>
      <family val="2"/>
    </font>
    <font>
      <sz val="10"/>
      <color theme="1"/>
      <name val="Arial"/>
      <family val="2"/>
    </font>
    <font>
      <sz val="10"/>
      <color theme="1"/>
      <name val="Arial"/>
      <family val="2"/>
    </font>
    <font>
      <b/>
      <sz val="10"/>
      <name val="Arial"/>
      <family val="2"/>
    </font>
    <font>
      <sz val="10"/>
      <name val="Arial"/>
      <family val="2"/>
    </font>
    <font>
      <sz val="10"/>
      <color theme="1"/>
      <name val="Arial"/>
      <family val="2"/>
    </font>
    <font>
      <b/>
      <sz val="10"/>
      <name val="Arial"/>
      <family val="2"/>
    </font>
    <font>
      <sz val="10"/>
      <color theme="1"/>
      <name val="Arial"/>
      <family val="2"/>
    </font>
    <font>
      <sz val="10"/>
      <color theme="1"/>
      <name val="Arial"/>
      <family val="2"/>
    </font>
    <font>
      <b/>
      <sz val="10"/>
      <name val="Arial"/>
      <family val="2"/>
    </font>
    <font>
      <sz val="10"/>
      <color theme="1"/>
      <name val="Arial"/>
      <family val="2"/>
    </font>
    <font>
      <b/>
      <sz val="10"/>
      <name val="Arial"/>
      <family val="2"/>
    </font>
    <font>
      <sz val="10"/>
      <color theme="1"/>
      <name val="Arial"/>
      <family val="2"/>
    </font>
    <font>
      <sz val="10"/>
      <color theme="1"/>
      <name val="Arial"/>
      <family val="2"/>
    </font>
    <font>
      <b/>
      <sz val="10"/>
      <name val="Arial"/>
      <family val="2"/>
    </font>
    <font>
      <sz val="10"/>
      <color theme="1"/>
      <name val="Arial"/>
      <family val="2"/>
    </font>
    <font>
      <b/>
      <sz val="10"/>
      <name val="Arial"/>
      <family val="2"/>
    </font>
    <font>
      <sz val="10"/>
      <color theme="1"/>
      <name val="Arial"/>
      <family val="2"/>
    </font>
    <font>
      <b/>
      <sz val="10"/>
      <name val="Arial"/>
      <family val="2"/>
    </font>
    <font>
      <sz val="10"/>
      <name val="Arial"/>
      <family val="2"/>
    </font>
    <font>
      <sz val="10"/>
      <color theme="1"/>
      <name val="Arial"/>
      <family val="2"/>
    </font>
    <font>
      <b/>
      <sz val="10"/>
      <name val="Arial"/>
      <family val="2"/>
    </font>
    <font>
      <sz val="11"/>
      <name val="Calibri"/>
      <family val="2"/>
      <scheme val="minor"/>
    </font>
    <font>
      <b/>
      <sz val="11"/>
      <color rgb="FFFF0000"/>
      <name val="Calibri"/>
      <family val="2"/>
      <scheme val="minor"/>
    </font>
    <font>
      <b/>
      <sz val="10"/>
      <color theme="2" tint="-0.89999084444715716"/>
      <name val="Arial"/>
      <family val="2"/>
    </font>
    <font>
      <b/>
      <sz val="11"/>
      <color theme="1"/>
      <name val="Frutiger-Light"/>
      <family val="2"/>
    </font>
    <font>
      <sz val="10"/>
      <color theme="1"/>
      <name val="Frutiger-Light"/>
    </font>
    <font>
      <b/>
      <sz val="10"/>
      <color rgb="FF00B050"/>
      <name val="Arial"/>
      <family val="2"/>
    </font>
    <font>
      <b/>
      <u/>
      <sz val="10"/>
      <color rgb="FFFF0000"/>
      <name val="Arial"/>
      <family val="2"/>
    </font>
  </fonts>
  <fills count="17">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rgb="FFC00000"/>
        <bgColor indexed="64"/>
      </patternFill>
    </fill>
    <fill>
      <patternFill patternType="solid">
        <fgColor theme="7" tint="-0.249977111117893"/>
        <bgColor indexed="64"/>
      </patternFill>
    </fill>
    <fill>
      <patternFill patternType="solid">
        <fgColor rgb="FF00B050"/>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theme="8"/>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4472C4"/>
        <bgColor indexed="64"/>
      </patternFill>
    </fill>
    <fill>
      <patternFill patternType="solid">
        <fgColor theme="8" tint="0.79998168889431442"/>
        <bgColor theme="4" tint="0.79998168889431442"/>
      </patternFill>
    </fill>
    <fill>
      <patternFill patternType="solid">
        <fgColor theme="8" tint="0.39997558519241921"/>
        <bgColor theme="4" tint="0.79998168889431442"/>
      </patternFill>
    </fill>
  </fills>
  <borders count="18">
    <border>
      <left/>
      <right/>
      <top/>
      <bottom/>
      <diagonal/>
    </border>
    <border>
      <left/>
      <right/>
      <top/>
      <bottom style="medium">
        <color theme="4" tint="0.3999755851924192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theme="4" tint="0.39997558519241921"/>
      </top>
      <bottom/>
      <diagonal/>
    </border>
  </borders>
  <cellStyleXfs count="32645">
    <xf numFmtId="0" fontId="0" fillId="0" borderId="0"/>
    <xf numFmtId="0" fontId="82" fillId="0" borderId="0" applyNumberFormat="0" applyFill="0" applyBorder="0" applyProtection="0">
      <alignment horizontal="left" vertical="center"/>
    </xf>
    <xf numFmtId="0" fontId="84" fillId="0" borderId="0"/>
    <xf numFmtId="0" fontId="83" fillId="0" borderId="1" applyNumberFormat="0" applyFill="0" applyAlignment="0" applyProtection="0"/>
    <xf numFmtId="0" fontId="81" fillId="0" borderId="0"/>
    <xf numFmtId="43" fontId="85" fillId="0" borderId="0" applyFont="0" applyFill="0" applyBorder="0" applyAlignment="0" applyProtection="0"/>
    <xf numFmtId="0" fontId="92" fillId="0" borderId="1" applyNumberFormat="0" applyFill="0" applyAlignment="0" applyProtection="0"/>
    <xf numFmtId="0" fontId="94" fillId="0" borderId="0" applyNumberFormat="0" applyFill="0" applyBorder="0" applyAlignment="0" applyProtection="0"/>
    <xf numFmtId="0" fontId="80" fillId="0" borderId="0"/>
    <xf numFmtId="0" fontId="79" fillId="0" borderId="0"/>
    <xf numFmtId="0" fontId="78" fillId="0" borderId="0"/>
    <xf numFmtId="0" fontId="88" fillId="0" borderId="0"/>
    <xf numFmtId="0" fontId="88" fillId="0" borderId="0"/>
    <xf numFmtId="0" fontId="77" fillId="0" borderId="0"/>
    <xf numFmtId="43" fontId="85" fillId="0" borderId="0" applyFont="0" applyFill="0" applyBorder="0" applyAlignment="0" applyProtection="0"/>
    <xf numFmtId="0" fontId="77" fillId="0" borderId="0"/>
    <xf numFmtId="0" fontId="76" fillId="0" borderId="0"/>
    <xf numFmtId="0" fontId="76" fillId="0" borderId="0"/>
    <xf numFmtId="0" fontId="75" fillId="0" borderId="0"/>
    <xf numFmtId="0" fontId="75" fillId="0" borderId="0"/>
    <xf numFmtId="43" fontId="85" fillId="0" borderId="0" applyFont="0" applyFill="0" applyBorder="0" applyAlignment="0" applyProtection="0"/>
    <xf numFmtId="0" fontId="75" fillId="0" borderId="0"/>
    <xf numFmtId="0" fontId="75" fillId="0" borderId="0"/>
    <xf numFmtId="0" fontId="75" fillId="0" borderId="0"/>
    <xf numFmtId="0" fontId="75" fillId="0" borderId="0"/>
    <xf numFmtId="43" fontId="85" fillId="0" borderId="0" applyFont="0" applyFill="0" applyBorder="0" applyAlignment="0" applyProtection="0"/>
    <xf numFmtId="0" fontId="75" fillId="0" borderId="0"/>
    <xf numFmtId="0" fontId="75" fillId="0" borderId="0"/>
    <xf numFmtId="0" fontId="75" fillId="0" borderId="0"/>
    <xf numFmtId="0" fontId="74" fillId="0" borderId="0"/>
    <xf numFmtId="0" fontId="74" fillId="0" borderId="0"/>
    <xf numFmtId="43" fontId="85" fillId="0" borderId="0" applyFont="0" applyFill="0" applyBorder="0" applyAlignment="0" applyProtection="0"/>
    <xf numFmtId="0" fontId="74" fillId="0" borderId="0"/>
    <xf numFmtId="0" fontId="74" fillId="0" borderId="0"/>
    <xf numFmtId="0" fontId="74" fillId="0" borderId="0"/>
    <xf numFmtId="0" fontId="74" fillId="0" borderId="0"/>
    <xf numFmtId="43" fontId="85" fillId="0" borderId="0" applyFont="0" applyFill="0" applyBorder="0" applyAlignment="0" applyProtection="0"/>
    <xf numFmtId="0" fontId="74" fillId="0" borderId="0"/>
    <xf numFmtId="0" fontId="74" fillId="0" borderId="0"/>
    <xf numFmtId="0" fontId="74" fillId="0" borderId="0"/>
    <xf numFmtId="0" fontId="74" fillId="0" borderId="0"/>
    <xf numFmtId="0" fontId="74" fillId="0" borderId="0"/>
    <xf numFmtId="43" fontId="85" fillId="0" borderId="0" applyFont="0" applyFill="0" applyBorder="0" applyAlignment="0" applyProtection="0"/>
    <xf numFmtId="0" fontId="74" fillId="0" borderId="0"/>
    <xf numFmtId="0" fontId="74" fillId="0" borderId="0"/>
    <xf numFmtId="0" fontId="74" fillId="0" borderId="0"/>
    <xf numFmtId="0" fontId="74" fillId="0" borderId="0"/>
    <xf numFmtId="43" fontId="85" fillId="0" borderId="0" applyFont="0" applyFill="0" applyBorder="0" applyAlignment="0" applyProtection="0"/>
    <xf numFmtId="0" fontId="74" fillId="0" borderId="0"/>
    <xf numFmtId="0" fontId="74" fillId="0" borderId="0"/>
    <xf numFmtId="0" fontId="74" fillId="0" borderId="0"/>
    <xf numFmtId="0" fontId="73" fillId="0" borderId="0"/>
    <xf numFmtId="0" fontId="73" fillId="0" borderId="0"/>
    <xf numFmtId="43" fontId="85" fillId="0" borderId="0" applyFont="0" applyFill="0" applyBorder="0" applyAlignment="0" applyProtection="0"/>
    <xf numFmtId="0" fontId="73" fillId="0" borderId="0"/>
    <xf numFmtId="0" fontId="73" fillId="0" borderId="0"/>
    <xf numFmtId="0" fontId="73" fillId="0" borderId="0"/>
    <xf numFmtId="0" fontId="73" fillId="0" borderId="0"/>
    <xf numFmtId="43" fontId="85" fillId="0" borderId="0" applyFont="0" applyFill="0" applyBorder="0" applyAlignment="0" applyProtection="0"/>
    <xf numFmtId="0" fontId="73" fillId="0" borderId="0"/>
    <xf numFmtId="0" fontId="73" fillId="0" borderId="0"/>
    <xf numFmtId="0" fontId="73" fillId="0" borderId="0"/>
    <xf numFmtId="0" fontId="73" fillId="0" borderId="0"/>
    <xf numFmtId="0" fontId="73" fillId="0" borderId="0"/>
    <xf numFmtId="43" fontId="85" fillId="0" borderId="0" applyFont="0" applyFill="0" applyBorder="0" applyAlignment="0" applyProtection="0"/>
    <xf numFmtId="0" fontId="73" fillId="0" borderId="0"/>
    <xf numFmtId="0" fontId="73" fillId="0" borderId="0"/>
    <xf numFmtId="0" fontId="73" fillId="0" borderId="0"/>
    <xf numFmtId="0" fontId="73" fillId="0" borderId="0"/>
    <xf numFmtId="43" fontId="85" fillId="0" borderId="0" applyFont="0" applyFill="0" applyBorder="0" applyAlignment="0" applyProtection="0"/>
    <xf numFmtId="0" fontId="73" fillId="0" borderId="0"/>
    <xf numFmtId="0" fontId="73" fillId="0" borderId="0"/>
    <xf numFmtId="0" fontId="73" fillId="0" borderId="0"/>
    <xf numFmtId="0" fontId="73" fillId="0" borderId="0"/>
    <xf numFmtId="0" fontId="73" fillId="0" borderId="0"/>
    <xf numFmtId="43" fontId="85" fillId="0" borderId="0" applyFont="0" applyFill="0" applyBorder="0" applyAlignment="0" applyProtection="0"/>
    <xf numFmtId="0" fontId="73" fillId="0" borderId="0"/>
    <xf numFmtId="0" fontId="73" fillId="0" borderId="0"/>
    <xf numFmtId="0" fontId="73" fillId="0" borderId="0"/>
    <xf numFmtId="0" fontId="73" fillId="0" borderId="0"/>
    <xf numFmtId="43" fontId="85" fillId="0" borderId="0" applyFont="0" applyFill="0" applyBorder="0" applyAlignment="0" applyProtection="0"/>
    <xf numFmtId="0" fontId="73" fillId="0" borderId="0"/>
    <xf numFmtId="0" fontId="73" fillId="0" borderId="0"/>
    <xf numFmtId="0" fontId="73" fillId="0" borderId="0"/>
    <xf numFmtId="0" fontId="73" fillId="0" borderId="0"/>
    <xf numFmtId="0" fontId="73" fillId="0" borderId="0"/>
    <xf numFmtId="43" fontId="85" fillId="0" borderId="0" applyFont="0" applyFill="0" applyBorder="0" applyAlignment="0" applyProtection="0"/>
    <xf numFmtId="0" fontId="73" fillId="0" borderId="0"/>
    <xf numFmtId="0" fontId="73" fillId="0" borderId="0"/>
    <xf numFmtId="0" fontId="73" fillId="0" borderId="0"/>
    <xf numFmtId="0" fontId="73" fillId="0" borderId="0"/>
    <xf numFmtId="43" fontId="85" fillId="0" borderId="0" applyFont="0" applyFill="0" applyBorder="0" applyAlignment="0" applyProtection="0"/>
    <xf numFmtId="0" fontId="73" fillId="0" borderId="0"/>
    <xf numFmtId="0" fontId="73" fillId="0" borderId="0"/>
    <xf numFmtId="0" fontId="73" fillId="0" borderId="0"/>
    <xf numFmtId="0" fontId="72" fillId="0" borderId="0"/>
    <xf numFmtId="0" fontId="72" fillId="0" borderId="0"/>
    <xf numFmtId="0" fontId="71" fillId="0" borderId="0"/>
    <xf numFmtId="0" fontId="71" fillId="0" borderId="0"/>
    <xf numFmtId="43" fontId="85" fillId="0" borderId="0" applyFont="0" applyFill="0" applyBorder="0" applyAlignment="0" applyProtection="0"/>
    <xf numFmtId="0" fontId="71" fillId="0" borderId="0"/>
    <xf numFmtId="0" fontId="71" fillId="0" borderId="0"/>
    <xf numFmtId="0" fontId="71" fillId="0" borderId="0"/>
    <xf numFmtId="0" fontId="71" fillId="0" borderId="0"/>
    <xf numFmtId="43" fontId="85" fillId="0" borderId="0" applyFont="0" applyFill="0" applyBorder="0" applyAlignment="0" applyProtection="0"/>
    <xf numFmtId="0" fontId="71" fillId="0" borderId="0"/>
    <xf numFmtId="0" fontId="71" fillId="0" borderId="0"/>
    <xf numFmtId="0" fontId="71" fillId="0" borderId="0"/>
    <xf numFmtId="0" fontId="71" fillId="0" borderId="0"/>
    <xf numFmtId="0" fontId="71" fillId="0" borderId="0"/>
    <xf numFmtId="43" fontId="85" fillId="0" borderId="0" applyFont="0" applyFill="0" applyBorder="0" applyAlignment="0" applyProtection="0"/>
    <xf numFmtId="0" fontId="71" fillId="0" borderId="0"/>
    <xf numFmtId="0" fontId="71" fillId="0" borderId="0"/>
    <xf numFmtId="0" fontId="71" fillId="0" borderId="0"/>
    <xf numFmtId="0" fontId="71" fillId="0" borderId="0"/>
    <xf numFmtId="43" fontId="85" fillId="0" borderId="0" applyFont="0" applyFill="0" applyBorder="0" applyAlignment="0" applyProtection="0"/>
    <xf numFmtId="0" fontId="71" fillId="0" borderId="0"/>
    <xf numFmtId="0" fontId="71" fillId="0" borderId="0"/>
    <xf numFmtId="0" fontId="71" fillId="0" borderId="0"/>
    <xf numFmtId="0" fontId="71" fillId="0" borderId="0"/>
    <xf numFmtId="0" fontId="71" fillId="0" borderId="0"/>
    <xf numFmtId="43" fontId="85" fillId="0" borderId="0" applyFont="0" applyFill="0" applyBorder="0" applyAlignment="0" applyProtection="0"/>
    <xf numFmtId="0" fontId="71" fillId="0" borderId="0"/>
    <xf numFmtId="0" fontId="71" fillId="0" borderId="0"/>
    <xf numFmtId="0" fontId="71" fillId="0" borderId="0"/>
    <xf numFmtId="0" fontId="71" fillId="0" borderId="0"/>
    <xf numFmtId="43" fontId="85" fillId="0" borderId="0" applyFont="0" applyFill="0" applyBorder="0" applyAlignment="0" applyProtection="0"/>
    <xf numFmtId="0" fontId="71" fillId="0" borderId="0"/>
    <xf numFmtId="0" fontId="71" fillId="0" borderId="0"/>
    <xf numFmtId="0" fontId="71" fillId="0" borderId="0"/>
    <xf numFmtId="0" fontId="71" fillId="0" borderId="0"/>
    <xf numFmtId="0" fontId="71" fillId="0" borderId="0"/>
    <xf numFmtId="43" fontId="85" fillId="0" borderId="0" applyFont="0" applyFill="0" applyBorder="0" applyAlignment="0" applyProtection="0"/>
    <xf numFmtId="0" fontId="71" fillId="0" borderId="0"/>
    <xf numFmtId="0" fontId="71" fillId="0" borderId="0"/>
    <xf numFmtId="0" fontId="71" fillId="0" borderId="0"/>
    <xf numFmtId="0" fontId="71" fillId="0" borderId="0"/>
    <xf numFmtId="43" fontId="85" fillId="0" borderId="0" applyFont="0" applyFill="0" applyBorder="0" applyAlignment="0" applyProtection="0"/>
    <xf numFmtId="0" fontId="71" fillId="0" borderId="0"/>
    <xf numFmtId="0" fontId="71" fillId="0" borderId="0"/>
    <xf numFmtId="0" fontId="71" fillId="0" borderId="0"/>
    <xf numFmtId="0" fontId="71" fillId="0" borderId="0"/>
    <xf numFmtId="0" fontId="71" fillId="0" borderId="0"/>
    <xf numFmtId="43" fontId="85" fillId="0" borderId="0" applyFont="0" applyFill="0" applyBorder="0" applyAlignment="0" applyProtection="0"/>
    <xf numFmtId="0" fontId="71" fillId="0" borderId="0"/>
    <xf numFmtId="0" fontId="71" fillId="0" borderId="0"/>
    <xf numFmtId="0" fontId="71" fillId="0" borderId="0"/>
    <xf numFmtId="0" fontId="71" fillId="0" borderId="0"/>
    <xf numFmtId="43" fontId="85" fillId="0" borderId="0" applyFont="0" applyFill="0" applyBorder="0" applyAlignment="0" applyProtection="0"/>
    <xf numFmtId="0" fontId="71" fillId="0" borderId="0"/>
    <xf numFmtId="0" fontId="71" fillId="0" borderId="0"/>
    <xf numFmtId="0" fontId="71" fillId="0" borderId="0"/>
    <xf numFmtId="0" fontId="71" fillId="0" borderId="0"/>
    <xf numFmtId="0" fontId="71" fillId="0" borderId="0"/>
    <xf numFmtId="43" fontId="85" fillId="0" borderId="0" applyFont="0" applyFill="0" applyBorder="0" applyAlignment="0" applyProtection="0"/>
    <xf numFmtId="0" fontId="71" fillId="0" borderId="0"/>
    <xf numFmtId="0" fontId="71" fillId="0" borderId="0"/>
    <xf numFmtId="0" fontId="71" fillId="0" borderId="0"/>
    <xf numFmtId="0" fontId="71" fillId="0" borderId="0"/>
    <xf numFmtId="43" fontId="85" fillId="0" borderId="0" applyFont="0" applyFill="0" applyBorder="0" applyAlignment="0" applyProtection="0"/>
    <xf numFmtId="0" fontId="71" fillId="0" borderId="0"/>
    <xf numFmtId="0" fontId="71" fillId="0" borderId="0"/>
    <xf numFmtId="0" fontId="71" fillId="0" borderId="0"/>
    <xf numFmtId="0" fontId="71" fillId="0" borderId="0"/>
    <xf numFmtId="0" fontId="71" fillId="0" borderId="0"/>
    <xf numFmtId="43" fontId="85" fillId="0" borderId="0" applyFont="0" applyFill="0" applyBorder="0" applyAlignment="0" applyProtection="0"/>
    <xf numFmtId="0" fontId="71" fillId="0" borderId="0"/>
    <xf numFmtId="0" fontId="71" fillId="0" borderId="0"/>
    <xf numFmtId="0" fontId="71" fillId="0" borderId="0"/>
    <xf numFmtId="0" fontId="71" fillId="0" borderId="0"/>
    <xf numFmtId="43" fontId="85" fillId="0" borderId="0" applyFont="0" applyFill="0" applyBorder="0" applyAlignment="0" applyProtection="0"/>
    <xf numFmtId="0" fontId="71" fillId="0" borderId="0"/>
    <xf numFmtId="0" fontId="71" fillId="0" borderId="0"/>
    <xf numFmtId="0" fontId="71" fillId="0" borderId="0"/>
    <xf numFmtId="0" fontId="71" fillId="0" borderId="0"/>
    <xf numFmtId="0" fontId="71" fillId="0" borderId="0"/>
    <xf numFmtId="43" fontId="85" fillId="0" borderId="0" applyFont="0" applyFill="0" applyBorder="0" applyAlignment="0" applyProtection="0"/>
    <xf numFmtId="0" fontId="71" fillId="0" borderId="0"/>
    <xf numFmtId="0" fontId="71" fillId="0" borderId="0"/>
    <xf numFmtId="0" fontId="71" fillId="0" borderId="0"/>
    <xf numFmtId="0" fontId="71" fillId="0" borderId="0"/>
    <xf numFmtId="43" fontId="85" fillId="0" borderId="0" applyFont="0" applyFill="0" applyBorder="0" applyAlignment="0" applyProtection="0"/>
    <xf numFmtId="0" fontId="71" fillId="0" borderId="0"/>
    <xf numFmtId="0" fontId="71" fillId="0" borderId="0"/>
    <xf numFmtId="0" fontId="71" fillId="0" borderId="0"/>
    <xf numFmtId="0" fontId="71" fillId="0" borderId="0"/>
    <xf numFmtId="0" fontId="71"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69" fillId="0" borderId="0"/>
    <xf numFmtId="0" fontId="69" fillId="0" borderId="0"/>
    <xf numFmtId="43" fontId="85" fillId="0" borderId="0" applyFont="0" applyFill="0" applyBorder="0" applyAlignment="0" applyProtection="0"/>
    <xf numFmtId="0" fontId="69" fillId="0" borderId="0"/>
    <xf numFmtId="0" fontId="69" fillId="0" borderId="0"/>
    <xf numFmtId="0" fontId="69" fillId="0" borderId="0"/>
    <xf numFmtId="0" fontId="69" fillId="0" borderId="0"/>
    <xf numFmtId="43" fontId="85" fillId="0" borderId="0" applyFont="0" applyFill="0" applyBorder="0" applyAlignment="0" applyProtection="0"/>
    <xf numFmtId="0" fontId="69" fillId="0" borderId="0"/>
    <xf numFmtId="0" fontId="69" fillId="0" borderId="0"/>
    <xf numFmtId="0" fontId="69" fillId="0" borderId="0"/>
    <xf numFmtId="0" fontId="69" fillId="0" borderId="0"/>
    <xf numFmtId="0" fontId="69" fillId="0" borderId="0"/>
    <xf numFmtId="43" fontId="85" fillId="0" borderId="0" applyFont="0" applyFill="0" applyBorder="0" applyAlignment="0" applyProtection="0"/>
    <xf numFmtId="0" fontId="69" fillId="0" borderId="0"/>
    <xf numFmtId="0" fontId="69" fillId="0" borderId="0"/>
    <xf numFmtId="0" fontId="69" fillId="0" borderId="0"/>
    <xf numFmtId="0" fontId="69" fillId="0" borderId="0"/>
    <xf numFmtId="43" fontId="85" fillId="0" borderId="0" applyFont="0" applyFill="0" applyBorder="0" applyAlignment="0" applyProtection="0"/>
    <xf numFmtId="0" fontId="69" fillId="0" borderId="0"/>
    <xf numFmtId="0" fontId="69" fillId="0" borderId="0"/>
    <xf numFmtId="0" fontId="69" fillId="0" borderId="0"/>
    <xf numFmtId="0" fontId="69" fillId="0" borderId="0"/>
    <xf numFmtId="0" fontId="69" fillId="0" borderId="0"/>
    <xf numFmtId="43" fontId="85" fillId="0" borderId="0" applyFont="0" applyFill="0" applyBorder="0" applyAlignment="0" applyProtection="0"/>
    <xf numFmtId="0" fontId="69" fillId="0" borderId="0"/>
    <xf numFmtId="0" fontId="69" fillId="0" borderId="0"/>
    <xf numFmtId="0" fontId="69" fillId="0" borderId="0"/>
    <xf numFmtId="0" fontId="69" fillId="0" borderId="0"/>
    <xf numFmtId="43" fontId="85" fillId="0" borderId="0" applyFont="0" applyFill="0" applyBorder="0" applyAlignment="0" applyProtection="0"/>
    <xf numFmtId="0" fontId="69" fillId="0" borderId="0"/>
    <xf numFmtId="0" fontId="69" fillId="0" borderId="0"/>
    <xf numFmtId="0" fontId="69" fillId="0" borderId="0"/>
    <xf numFmtId="0" fontId="69" fillId="0" borderId="0"/>
    <xf numFmtId="0" fontId="69" fillId="0" borderId="0"/>
    <xf numFmtId="43" fontId="85" fillId="0" borderId="0" applyFont="0" applyFill="0" applyBorder="0" applyAlignment="0" applyProtection="0"/>
    <xf numFmtId="0" fontId="69" fillId="0" borderId="0"/>
    <xf numFmtId="0" fontId="69" fillId="0" borderId="0"/>
    <xf numFmtId="0" fontId="69" fillId="0" borderId="0"/>
    <xf numFmtId="0" fontId="69" fillId="0" borderId="0"/>
    <xf numFmtId="43" fontId="85" fillId="0" borderId="0" applyFont="0" applyFill="0" applyBorder="0" applyAlignment="0" applyProtection="0"/>
    <xf numFmtId="0" fontId="69" fillId="0" borderId="0"/>
    <xf numFmtId="0" fontId="69" fillId="0" borderId="0"/>
    <xf numFmtId="0" fontId="69" fillId="0" borderId="0"/>
    <xf numFmtId="0" fontId="69" fillId="0" borderId="0"/>
    <xf numFmtId="0" fontId="69" fillId="0" borderId="0"/>
    <xf numFmtId="43" fontId="85" fillId="0" borderId="0" applyFont="0" applyFill="0" applyBorder="0" applyAlignment="0" applyProtection="0"/>
    <xf numFmtId="0" fontId="69" fillId="0" borderId="0"/>
    <xf numFmtId="0" fontId="69" fillId="0" borderId="0"/>
    <xf numFmtId="0" fontId="69" fillId="0" borderId="0"/>
    <xf numFmtId="0" fontId="69" fillId="0" borderId="0"/>
    <xf numFmtId="43" fontId="85" fillId="0" borderId="0" applyFont="0" applyFill="0" applyBorder="0" applyAlignment="0" applyProtection="0"/>
    <xf numFmtId="0" fontId="69" fillId="0" borderId="0"/>
    <xf numFmtId="0" fontId="69" fillId="0" borderId="0"/>
    <xf numFmtId="0" fontId="69" fillId="0" borderId="0"/>
    <xf numFmtId="0" fontId="69" fillId="0" borderId="0"/>
    <xf numFmtId="0" fontId="69" fillId="0" borderId="0"/>
    <xf numFmtId="43" fontId="85" fillId="0" borderId="0" applyFont="0" applyFill="0" applyBorder="0" applyAlignment="0" applyProtection="0"/>
    <xf numFmtId="0" fontId="69" fillId="0" borderId="0"/>
    <xf numFmtId="0" fontId="69" fillId="0" borderId="0"/>
    <xf numFmtId="0" fontId="69" fillId="0" borderId="0"/>
    <xf numFmtId="0" fontId="69" fillId="0" borderId="0"/>
    <xf numFmtId="43" fontId="85" fillId="0" borderId="0" applyFont="0" applyFill="0" applyBorder="0" applyAlignment="0" applyProtection="0"/>
    <xf numFmtId="0" fontId="69" fillId="0" borderId="0"/>
    <xf numFmtId="0" fontId="69" fillId="0" borderId="0"/>
    <xf numFmtId="0" fontId="69" fillId="0" borderId="0"/>
    <xf numFmtId="0" fontId="69" fillId="0" borderId="0"/>
    <xf numFmtId="0" fontId="69" fillId="0" borderId="0"/>
    <xf numFmtId="43" fontId="85" fillId="0" borderId="0" applyFont="0" applyFill="0" applyBorder="0" applyAlignment="0" applyProtection="0"/>
    <xf numFmtId="0" fontId="69" fillId="0" borderId="0"/>
    <xf numFmtId="0" fontId="69" fillId="0" borderId="0"/>
    <xf numFmtId="0" fontId="69" fillId="0" borderId="0"/>
    <xf numFmtId="0" fontId="69" fillId="0" borderId="0"/>
    <xf numFmtId="43" fontId="85" fillId="0" borderId="0" applyFont="0" applyFill="0" applyBorder="0" applyAlignment="0" applyProtection="0"/>
    <xf numFmtId="0" fontId="69" fillId="0" borderId="0"/>
    <xf numFmtId="0" fontId="69" fillId="0" borderId="0"/>
    <xf numFmtId="0" fontId="69" fillId="0" borderId="0"/>
    <xf numFmtId="0" fontId="69" fillId="0" borderId="0"/>
    <xf numFmtId="0" fontId="69" fillId="0" borderId="0"/>
    <xf numFmtId="43" fontId="85" fillId="0" borderId="0" applyFont="0" applyFill="0" applyBorder="0" applyAlignment="0" applyProtection="0"/>
    <xf numFmtId="0" fontId="69" fillId="0" borderId="0"/>
    <xf numFmtId="0" fontId="69" fillId="0" borderId="0"/>
    <xf numFmtId="0" fontId="69" fillId="0" borderId="0"/>
    <xf numFmtId="0" fontId="69" fillId="0" borderId="0"/>
    <xf numFmtId="43" fontId="85" fillId="0" borderId="0" applyFont="0" applyFill="0" applyBorder="0" applyAlignment="0" applyProtection="0"/>
    <xf numFmtId="0" fontId="69" fillId="0" borderId="0"/>
    <xf numFmtId="0" fontId="69" fillId="0" borderId="0"/>
    <xf numFmtId="0" fontId="69" fillId="0" borderId="0"/>
    <xf numFmtId="0" fontId="69" fillId="0" borderId="0"/>
    <xf numFmtId="0" fontId="69"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0" fontId="68" fillId="0" borderId="0"/>
    <xf numFmtId="0" fontId="67" fillId="0" borderId="0"/>
    <xf numFmtId="0" fontId="66" fillId="0" borderId="0"/>
    <xf numFmtId="0" fontId="66" fillId="0" borderId="0"/>
    <xf numFmtId="0" fontId="66" fillId="0" borderId="0"/>
    <xf numFmtId="0" fontId="65" fillId="0" borderId="0"/>
    <xf numFmtId="0" fontId="64" fillId="0" borderId="0"/>
    <xf numFmtId="0" fontId="63" fillId="0" borderId="0"/>
    <xf numFmtId="0" fontId="62" fillId="0" borderId="0"/>
    <xf numFmtId="0" fontId="61" fillId="0" borderId="0"/>
    <xf numFmtId="0" fontId="94" fillId="0" borderId="0" applyNumberFormat="0" applyFill="0" applyBorder="0" applyAlignment="0" applyProtection="0"/>
    <xf numFmtId="0" fontId="60" fillId="0" borderId="0"/>
    <xf numFmtId="0" fontId="59" fillId="0" borderId="0"/>
    <xf numFmtId="0" fontId="58" fillId="0" borderId="0"/>
    <xf numFmtId="0" fontId="58" fillId="0" borderId="0"/>
    <xf numFmtId="0" fontId="58" fillId="0" borderId="0"/>
    <xf numFmtId="0" fontId="58" fillId="0" borderId="0"/>
    <xf numFmtId="0" fontId="58" fillId="0" borderId="0"/>
    <xf numFmtId="0" fontId="57"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4" fillId="0" borderId="0"/>
    <xf numFmtId="0" fontId="53" fillId="0" borderId="0"/>
    <xf numFmtId="0" fontId="53" fillId="0" borderId="0"/>
    <xf numFmtId="0" fontId="52" fillId="0" borderId="0"/>
    <xf numFmtId="0" fontId="52" fillId="0" borderId="0"/>
    <xf numFmtId="0" fontId="52" fillId="0" borderId="0"/>
    <xf numFmtId="0" fontId="52" fillId="0" borderId="0"/>
    <xf numFmtId="0" fontId="51" fillId="0" borderId="0"/>
    <xf numFmtId="0" fontId="51" fillId="0" borderId="0"/>
    <xf numFmtId="0" fontId="50" fillId="0" borderId="0"/>
    <xf numFmtId="0" fontId="50" fillId="0" borderId="0"/>
    <xf numFmtId="0" fontId="49" fillId="0" borderId="0"/>
    <xf numFmtId="0" fontId="49" fillId="0" borderId="0"/>
    <xf numFmtId="0" fontId="49" fillId="0" borderId="0"/>
    <xf numFmtId="0" fontId="49" fillId="0" borderId="0"/>
    <xf numFmtId="0" fontId="49" fillId="0" borderId="0"/>
    <xf numFmtId="0" fontId="49" fillId="0" borderId="0"/>
    <xf numFmtId="0" fontId="48" fillId="0" borderId="0"/>
    <xf numFmtId="0" fontId="48" fillId="0" borderId="0"/>
    <xf numFmtId="0" fontId="47" fillId="0" borderId="0"/>
    <xf numFmtId="0" fontId="47"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4" fillId="0" borderId="0"/>
    <xf numFmtId="0" fontId="44" fillId="0" borderId="0"/>
    <xf numFmtId="0" fontId="44" fillId="0" borderId="0"/>
    <xf numFmtId="0" fontId="43" fillId="0" borderId="0"/>
    <xf numFmtId="0" fontId="42"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0" fillId="0" borderId="0"/>
    <xf numFmtId="0" fontId="40" fillId="0" borderId="0"/>
    <xf numFmtId="0" fontId="39" fillId="0" borderId="0"/>
    <xf numFmtId="0" fontId="39"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7" fillId="0" borderId="0"/>
    <xf numFmtId="0" fontId="36" fillId="0" borderId="0"/>
    <xf numFmtId="0" fontId="35" fillId="0" borderId="0"/>
    <xf numFmtId="0" fontId="34" fillId="0" borderId="0"/>
    <xf numFmtId="0" fontId="33" fillId="0" borderId="0"/>
    <xf numFmtId="0" fontId="32" fillId="0" borderId="0"/>
    <xf numFmtId="0" fontId="31" fillId="0" borderId="0"/>
    <xf numFmtId="0" fontId="30"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3" fillId="0" borderId="0"/>
    <xf numFmtId="0" fontId="22" fillId="0" borderId="0"/>
    <xf numFmtId="0" fontId="21" fillId="0" borderId="0"/>
    <xf numFmtId="0" fontId="21" fillId="0" borderId="0"/>
    <xf numFmtId="0" fontId="20" fillId="0" borderId="0"/>
    <xf numFmtId="0" fontId="19" fillId="0" borderId="0"/>
    <xf numFmtId="0" fontId="19" fillId="0" borderId="0"/>
    <xf numFmtId="0" fontId="18" fillId="0" borderId="0"/>
    <xf numFmtId="0" fontId="17" fillId="0" borderId="0"/>
    <xf numFmtId="0" fontId="17" fillId="0" borderId="0"/>
    <xf numFmtId="0" fontId="17" fillId="0" borderId="0"/>
    <xf numFmtId="0" fontId="17" fillId="0" borderId="0"/>
    <xf numFmtId="0" fontId="85" fillId="0" borderId="0"/>
    <xf numFmtId="0" fontId="16" fillId="0" borderId="0"/>
    <xf numFmtId="0" fontId="82" fillId="0" borderId="0" applyNumberFormat="0" applyFill="0" applyBorder="0" applyProtection="0">
      <alignment horizontal="left" vertical="center"/>
    </xf>
    <xf numFmtId="0" fontId="15" fillId="0" borderId="0"/>
    <xf numFmtId="0" fontId="14" fillId="0" borderId="0"/>
    <xf numFmtId="0" fontId="14" fillId="0" borderId="0"/>
    <xf numFmtId="0" fontId="12" fillId="0" borderId="0"/>
    <xf numFmtId="0" fontId="85" fillId="0" borderId="0"/>
    <xf numFmtId="0" fontId="83" fillId="0" borderId="1" applyNumberFormat="0" applyFill="0" applyAlignment="0" applyProtection="0"/>
    <xf numFmtId="0" fontId="92" fillId="0" borderId="1" applyNumberFormat="0" applyFill="0" applyAlignment="0" applyProtection="0"/>
    <xf numFmtId="0" fontId="8" fillId="0" borderId="0"/>
    <xf numFmtId="0" fontId="4" fillId="0" borderId="0"/>
    <xf numFmtId="0" fontId="4" fillId="0" borderId="0"/>
    <xf numFmtId="0" fontId="3" fillId="0" borderId="0"/>
    <xf numFmtId="0" fontId="3" fillId="0" borderId="0"/>
    <xf numFmtId="0" fontId="2" fillId="0" borderId="0"/>
    <xf numFmtId="0" fontId="2" fillId="0" borderId="0"/>
  </cellStyleXfs>
  <cellXfs count="321">
    <xf numFmtId="0" fontId="0" fillId="0" borderId="0" xfId="0"/>
    <xf numFmtId="0" fontId="87" fillId="0" borderId="0" xfId="0" applyFont="1" applyAlignment="1">
      <alignment horizontal="center" vertical="center" wrapText="1"/>
    </xf>
    <xf numFmtId="14" fontId="89" fillId="2" borderId="0" xfId="1" quotePrefix="1" applyNumberFormat="1" applyFont="1" applyFill="1" applyBorder="1" applyAlignment="1">
      <alignment horizontal="left" vertical="center" wrapText="1"/>
    </xf>
    <xf numFmtId="0" fontId="0" fillId="2" borderId="0" xfId="0" applyFill="1"/>
    <xf numFmtId="0" fontId="89" fillId="2" borderId="0" xfId="0" applyFont="1" applyFill="1" applyAlignment="1">
      <alignment horizontal="center" vertical="center"/>
    </xf>
    <xf numFmtId="1" fontId="86" fillId="2" borderId="0" xfId="0" applyNumberFormat="1" applyFont="1" applyFill="1" applyAlignment="1">
      <alignment horizontal="center" wrapText="1"/>
    </xf>
    <xf numFmtId="14" fontId="107" fillId="2" borderId="0" xfId="0" applyNumberFormat="1" applyFont="1" applyFill="1" applyAlignment="1">
      <alignment vertical="center" wrapText="1"/>
    </xf>
    <xf numFmtId="14" fontId="0" fillId="2" borderId="0" xfId="0" applyNumberFormat="1" applyFill="1"/>
    <xf numFmtId="0" fontId="98" fillId="2" borderId="0" xfId="0" applyFont="1" applyFill="1" applyAlignment="1">
      <alignment horizontal="center" vertical="center"/>
    </xf>
    <xf numFmtId="0" fontId="89" fillId="2" borderId="0" xfId="2840" applyFont="1" applyFill="1" applyAlignment="1">
      <alignment horizontal="center" vertical="center"/>
    </xf>
    <xf numFmtId="0" fontId="98" fillId="2" borderId="0" xfId="2841" applyFont="1" applyFill="1" applyAlignment="1">
      <alignment horizontal="center" vertical="center" wrapText="1"/>
    </xf>
    <xf numFmtId="0" fontId="100" fillId="2" borderId="0" xfId="2841" applyFont="1" applyFill="1" applyAlignment="1">
      <alignment horizontal="center" vertical="center" wrapText="1"/>
    </xf>
    <xf numFmtId="0" fontId="49" fillId="2" borderId="0" xfId="2841" applyFill="1"/>
    <xf numFmtId="14" fontId="88" fillId="0" borderId="0" xfId="1" applyNumberFormat="1" applyFont="1" applyFill="1" applyBorder="1" applyAlignment="1">
      <alignment horizontal="left" vertical="center" wrapText="1"/>
    </xf>
    <xf numFmtId="0" fontId="108" fillId="2" borderId="0" xfId="0" applyFont="1" applyFill="1" applyAlignment="1">
      <alignment horizontal="center" vertical="center" wrapText="1"/>
    </xf>
    <xf numFmtId="0" fontId="97" fillId="2" borderId="0" xfId="8152" applyFont="1" applyFill="1" applyAlignment="1">
      <alignment horizontal="center" vertical="center" wrapText="1"/>
    </xf>
    <xf numFmtId="0" fontId="43" fillId="0" borderId="0" xfId="8152"/>
    <xf numFmtId="0" fontId="43" fillId="0" borderId="0" xfId="8152" applyAlignment="1">
      <alignment wrapText="1"/>
    </xf>
    <xf numFmtId="0" fontId="43" fillId="2" borderId="0" xfId="8152" applyFill="1"/>
    <xf numFmtId="0" fontId="86" fillId="2" borderId="0" xfId="8152" applyFont="1" applyFill="1" applyAlignment="1">
      <alignment horizontal="center" vertical="center" wrapText="1"/>
    </xf>
    <xf numFmtId="0" fontId="96" fillId="2" borderId="0" xfId="8152" applyFont="1" applyFill="1"/>
    <xf numFmtId="0" fontId="96" fillId="2" borderId="0" xfId="8152" applyFont="1" applyFill="1" applyAlignment="1">
      <alignment wrapText="1"/>
    </xf>
    <xf numFmtId="14" fontId="43" fillId="2" borderId="0" xfId="8152" applyNumberFormat="1" applyFill="1"/>
    <xf numFmtId="0" fontId="43" fillId="2" borderId="0" xfId="8152" applyFill="1" applyAlignment="1">
      <alignment wrapText="1"/>
    </xf>
    <xf numFmtId="14" fontId="93" fillId="0" borderId="3" xfId="6" applyNumberFormat="1" applyFont="1" applyFill="1" applyBorder="1" applyAlignment="1">
      <alignment horizontal="center" vertical="center" wrapText="1"/>
    </xf>
    <xf numFmtId="164" fontId="93" fillId="0" borderId="3" xfId="6" applyNumberFormat="1" applyFont="1" applyFill="1" applyBorder="1" applyAlignment="1">
      <alignment horizontal="center" vertical="center" wrapText="1"/>
    </xf>
    <xf numFmtId="164" fontId="93" fillId="0" borderId="3" xfId="3" applyNumberFormat="1" applyFont="1" applyFill="1" applyBorder="1" applyAlignment="1">
      <alignment horizontal="center" vertical="center" wrapText="1"/>
    </xf>
    <xf numFmtId="14" fontId="93" fillId="0" borderId="5" xfId="6" applyNumberFormat="1" applyFont="1" applyFill="1" applyBorder="1" applyAlignment="1">
      <alignment horizontal="center" vertical="center" wrapText="1"/>
    </xf>
    <xf numFmtId="0" fontId="103" fillId="2" borderId="0" xfId="2842" applyFont="1" applyFill="1" applyAlignment="1">
      <alignment wrapText="1"/>
    </xf>
    <xf numFmtId="0" fontId="111" fillId="3" borderId="3" xfId="0" applyFont="1" applyFill="1" applyBorder="1" applyAlignment="1">
      <alignment horizontal="center"/>
    </xf>
    <xf numFmtId="0" fontId="118" fillId="0" borderId="0" xfId="0" applyFont="1"/>
    <xf numFmtId="0" fontId="94" fillId="0" borderId="0" xfId="7" applyFill="1" applyBorder="1" applyAlignment="1">
      <alignment horizontal="left"/>
    </xf>
    <xf numFmtId="14" fontId="89" fillId="0" borderId="0" xfId="1" quotePrefix="1" applyNumberFormat="1" applyFont="1" applyFill="1" applyBorder="1" applyAlignment="1">
      <alignment horizontal="left" vertical="center" wrapText="1"/>
    </xf>
    <xf numFmtId="14" fontId="90" fillId="0" borderId="0" xfId="0" applyNumberFormat="1" applyFont="1" applyAlignment="1">
      <alignment vertical="center" wrapText="1"/>
    </xf>
    <xf numFmtId="14" fontId="106" fillId="0" borderId="0" xfId="0" applyNumberFormat="1" applyFont="1" applyAlignment="1">
      <alignment horizontal="center" vertical="center" wrapText="1"/>
    </xf>
    <xf numFmtId="1" fontId="91" fillId="0" borderId="0" xfId="0" applyNumberFormat="1" applyFont="1" applyAlignment="1">
      <alignment wrapText="1"/>
    </xf>
    <xf numFmtId="0" fontId="86" fillId="0" borderId="0" xfId="0" applyFont="1" applyAlignment="1">
      <alignment vertical="center" wrapText="1"/>
    </xf>
    <xf numFmtId="0" fontId="86" fillId="0" borderId="0" xfId="0" applyFont="1" applyAlignment="1">
      <alignment horizontal="center" wrapText="1"/>
    </xf>
    <xf numFmtId="1" fontId="0" fillId="0" borderId="0" xfId="0" applyNumberFormat="1"/>
    <xf numFmtId="0" fontId="89" fillId="0" borderId="0" xfId="0" applyFont="1" applyAlignment="1">
      <alignment horizontal="center" vertical="center"/>
    </xf>
    <xf numFmtId="0" fontId="102" fillId="0" borderId="0" xfId="0" applyFont="1"/>
    <xf numFmtId="164" fontId="93" fillId="0" borderId="3" xfId="0" applyNumberFormat="1" applyFont="1" applyBorder="1" applyAlignment="1">
      <alignment horizontal="center" vertical="center" wrapText="1"/>
    </xf>
    <xf numFmtId="0" fontId="88" fillId="2" borderId="0" xfId="8152" applyFont="1" applyFill="1" applyAlignment="1">
      <alignment wrapText="1"/>
    </xf>
    <xf numFmtId="14" fontId="122" fillId="2" borderId="0" xfId="1" quotePrefix="1" applyNumberFormat="1" applyFont="1" applyFill="1" applyBorder="1" applyAlignment="1">
      <alignment horizontal="left" vertical="center" wrapText="1"/>
    </xf>
    <xf numFmtId="0" fontId="122" fillId="2" borderId="0" xfId="0" applyFont="1" applyFill="1" applyAlignment="1">
      <alignment horizontal="center" vertical="center"/>
    </xf>
    <xf numFmtId="0" fontId="87" fillId="2" borderId="0" xfId="0" applyFont="1" applyFill="1" applyAlignment="1">
      <alignment horizontal="center" vertical="center" wrapText="1"/>
    </xf>
    <xf numFmtId="0" fontId="94" fillId="0" borderId="0" xfId="7" applyFill="1" applyBorder="1" applyAlignment="1"/>
    <xf numFmtId="2" fontId="0" fillId="0" borderId="0" xfId="5" applyNumberFormat="1" applyFont="1" applyFill="1" applyAlignment="1">
      <alignment horizontal="center" vertical="center"/>
    </xf>
    <xf numFmtId="14" fontId="93" fillId="0" borderId="6" xfId="6" applyNumberFormat="1" applyFont="1" applyFill="1" applyBorder="1" applyAlignment="1">
      <alignment horizontal="center" vertical="center" wrapText="1"/>
    </xf>
    <xf numFmtId="2" fontId="117" fillId="0" borderId="0" xfId="0" applyNumberFormat="1" applyFont="1"/>
    <xf numFmtId="165" fontId="88" fillId="0" borderId="0" xfId="5" applyNumberFormat="1" applyFont="1" applyFill="1" applyBorder="1" applyAlignment="1" applyProtection="1">
      <alignment horizontal="center" vertical="center"/>
      <protection locked="0"/>
    </xf>
    <xf numFmtId="1" fontId="88" fillId="0" borderId="8" xfId="6" applyNumberFormat="1" applyFont="1" applyFill="1" applyBorder="1" applyAlignment="1">
      <alignment horizontal="center" vertical="center" wrapText="1"/>
    </xf>
    <xf numFmtId="14" fontId="88" fillId="0" borderId="2" xfId="6" applyNumberFormat="1" applyFont="1" applyFill="1" applyBorder="1" applyAlignment="1">
      <alignment horizontal="center" vertical="center" wrapText="1"/>
    </xf>
    <xf numFmtId="164" fontId="89" fillId="0" borderId="2" xfId="6" applyNumberFormat="1" applyFont="1" applyFill="1" applyBorder="1" applyAlignment="1">
      <alignment horizontal="left" vertical="center" wrapText="1"/>
    </xf>
    <xf numFmtId="164" fontId="91" fillId="0" borderId="2" xfId="6" applyNumberFormat="1" applyFont="1" applyFill="1" applyBorder="1" applyAlignment="1">
      <alignment vertical="center" wrapText="1"/>
    </xf>
    <xf numFmtId="164" fontId="95" fillId="0" borderId="2" xfId="6" applyNumberFormat="1" applyFont="1" applyFill="1" applyBorder="1" applyAlignment="1">
      <alignment horizontal="center" vertical="center" wrapText="1"/>
    </xf>
    <xf numFmtId="164" fontId="88" fillId="0" borderId="2" xfId="6" applyNumberFormat="1" applyFont="1" applyFill="1" applyBorder="1" applyAlignment="1">
      <alignment horizontal="justify" vertical="center" wrapText="1"/>
    </xf>
    <xf numFmtId="164" fontId="91" fillId="0" borderId="2" xfId="6" applyNumberFormat="1" applyFont="1" applyFill="1" applyBorder="1" applyAlignment="1">
      <alignment horizontal="left" vertical="center" wrapText="1"/>
    </xf>
    <xf numFmtId="164" fontId="88" fillId="0" borderId="14" xfId="3" applyNumberFormat="1" applyFont="1" applyFill="1" applyBorder="1" applyAlignment="1">
      <alignment horizontal="left" vertical="center" wrapText="1"/>
    </xf>
    <xf numFmtId="0" fontId="14" fillId="2" borderId="0" xfId="32633" applyFill="1"/>
    <xf numFmtId="0" fontId="114" fillId="5" borderId="14" xfId="0" applyFont="1" applyFill="1" applyBorder="1" applyAlignment="1">
      <alignment horizontal="center" wrapText="1"/>
    </xf>
    <xf numFmtId="0" fontId="114" fillId="6" borderId="14" xfId="0" applyFont="1" applyFill="1" applyBorder="1" applyAlignment="1">
      <alignment horizontal="center" wrapText="1"/>
    </xf>
    <xf numFmtId="0" fontId="113" fillId="3" borderId="14" xfId="0" applyFont="1" applyFill="1" applyBorder="1" applyAlignment="1">
      <alignment horizontal="center" vertical="center"/>
    </xf>
    <xf numFmtId="0" fontId="14" fillId="4" borderId="14" xfId="0" applyFont="1" applyFill="1" applyBorder="1"/>
    <xf numFmtId="0" fontId="14" fillId="2" borderId="14" xfId="0" applyFont="1" applyFill="1" applyBorder="1" applyAlignment="1">
      <alignment horizontal="center" vertical="center"/>
    </xf>
    <xf numFmtId="0" fontId="14" fillId="0" borderId="14" xfId="0" applyFont="1" applyBorder="1" applyAlignment="1">
      <alignment horizontal="center" vertical="center"/>
    </xf>
    <xf numFmtId="0" fontId="111" fillId="7" borderId="14" xfId="0" applyFont="1" applyFill="1" applyBorder="1" applyAlignment="1">
      <alignment horizontal="center"/>
    </xf>
    <xf numFmtId="0" fontId="112" fillId="4" borderId="14" xfId="0" applyFont="1" applyFill="1" applyBorder="1"/>
    <xf numFmtId="0" fontId="112" fillId="4" borderId="14" xfId="0" applyFont="1" applyFill="1" applyBorder="1" applyAlignment="1">
      <alignment horizontal="center"/>
    </xf>
    <xf numFmtId="0" fontId="116" fillId="4" borderId="14" xfId="0" applyFont="1" applyFill="1" applyBorder="1" applyAlignment="1">
      <alignment horizontal="center"/>
    </xf>
    <xf numFmtId="0" fontId="114" fillId="5" borderId="14" xfId="0" applyFont="1" applyFill="1" applyBorder="1" applyAlignment="1">
      <alignment horizontal="center"/>
    </xf>
    <xf numFmtId="0" fontId="114" fillId="6" borderId="14" xfId="0" applyFont="1" applyFill="1" applyBorder="1" applyAlignment="1">
      <alignment horizontal="center"/>
    </xf>
    <xf numFmtId="1" fontId="14" fillId="0" borderId="14" xfId="0" applyNumberFormat="1" applyFont="1" applyBorder="1" applyAlignment="1">
      <alignment horizontal="center" vertical="center"/>
    </xf>
    <xf numFmtId="1" fontId="112" fillId="4" borderId="14" xfId="0" applyNumberFormat="1" applyFont="1" applyFill="1" applyBorder="1" applyAlignment="1">
      <alignment horizontal="center"/>
    </xf>
    <xf numFmtId="1" fontId="111" fillId="7" borderId="14" xfId="0" applyNumberFormat="1" applyFont="1" applyFill="1" applyBorder="1" applyAlignment="1">
      <alignment horizontal="center"/>
    </xf>
    <xf numFmtId="14" fontId="125" fillId="0" borderId="0" xfId="0" applyNumberFormat="1" applyFont="1"/>
    <xf numFmtId="0" fontId="13" fillId="4" borderId="14" xfId="0" applyFont="1" applyFill="1" applyBorder="1"/>
    <xf numFmtId="164" fontId="91" fillId="0" borderId="14" xfId="3" applyNumberFormat="1" applyFont="1" applyFill="1" applyBorder="1" applyAlignment="1">
      <alignment horizontal="center" vertical="center" wrapText="1"/>
    </xf>
    <xf numFmtId="168" fontId="88" fillId="0" borderId="14" xfId="3" applyNumberFormat="1" applyFont="1" applyFill="1" applyBorder="1" applyAlignment="1">
      <alignment horizontal="center" vertical="center" wrapText="1"/>
    </xf>
    <xf numFmtId="14" fontId="88" fillId="0" borderId="14" xfId="6" applyNumberFormat="1" applyFont="1" applyFill="1" applyBorder="1" applyAlignment="1" applyProtection="1">
      <alignment horizontal="center" vertical="center" wrapText="1"/>
      <protection locked="0"/>
    </xf>
    <xf numFmtId="164" fontId="110" fillId="0" borderId="14" xfId="3" applyNumberFormat="1" applyFont="1" applyFill="1" applyBorder="1" applyAlignment="1">
      <alignment horizontal="center" vertical="center" wrapText="1"/>
    </xf>
    <xf numFmtId="0" fontId="86" fillId="0" borderId="14" xfId="95" applyFont="1" applyBorder="1" applyAlignment="1">
      <alignment horizontal="center" vertical="center"/>
    </xf>
    <xf numFmtId="0" fontId="121" fillId="0" borderId="14" xfId="95" applyFont="1" applyBorder="1" applyAlignment="1">
      <alignment horizontal="center" vertical="center" wrapText="1"/>
    </xf>
    <xf numFmtId="0" fontId="88" fillId="0" borderId="14" xfId="95" applyFont="1" applyBorder="1" applyAlignment="1">
      <alignment horizontal="justify" vertical="center" wrapText="1"/>
    </xf>
    <xf numFmtId="166" fontId="0" fillId="0" borderId="0" xfId="0" applyNumberFormat="1"/>
    <xf numFmtId="167" fontId="0" fillId="0" borderId="0" xfId="0" applyNumberFormat="1"/>
    <xf numFmtId="166" fontId="89" fillId="0" borderId="0" xfId="0" applyNumberFormat="1" applyFont="1" applyAlignment="1">
      <alignment horizontal="left" vertical="center" wrapText="1"/>
    </xf>
    <xf numFmtId="166" fontId="86" fillId="0" borderId="0" xfId="0" applyNumberFormat="1" applyFont="1" applyAlignment="1">
      <alignment horizontal="left" vertical="center" wrapText="1"/>
    </xf>
    <xf numFmtId="0" fontId="11" fillId="4" borderId="14" xfId="0" applyFont="1" applyFill="1" applyBorder="1"/>
    <xf numFmtId="164" fontId="93" fillId="0" borderId="14" xfId="3" applyNumberFormat="1" applyFont="1" applyFill="1" applyBorder="1" applyAlignment="1">
      <alignment horizontal="center" vertical="center" wrapText="1"/>
    </xf>
    <xf numFmtId="0" fontId="126" fillId="0" borderId="0" xfId="0" applyFont="1" applyAlignment="1">
      <alignment horizontal="center" vertical="center"/>
    </xf>
    <xf numFmtId="0" fontId="120" fillId="0" borderId="0" xfId="0" applyFont="1" applyAlignment="1">
      <alignment horizontal="center" vertical="center" wrapText="1"/>
    </xf>
    <xf numFmtId="0" fontId="89" fillId="0" borderId="0" xfId="32632" applyFont="1" applyAlignment="1">
      <alignment horizontal="center" vertical="center"/>
    </xf>
    <xf numFmtId="0" fontId="94" fillId="0" borderId="0" xfId="7"/>
    <xf numFmtId="0" fontId="10" fillId="2" borderId="0" xfId="8152" applyFont="1" applyFill="1"/>
    <xf numFmtId="0" fontId="15" fillId="0" borderId="0" xfId="32631"/>
    <xf numFmtId="0" fontId="98" fillId="0" borderId="0" xfId="0" applyFont="1" applyAlignment="1">
      <alignment horizontal="center" vertical="center"/>
    </xf>
    <xf numFmtId="49" fontId="86" fillId="0" borderId="0" xfId="0" applyNumberFormat="1" applyFont="1" applyAlignment="1">
      <alignment horizontal="center" vertical="center" wrapText="1"/>
    </xf>
    <xf numFmtId="0" fontId="9" fillId="4" borderId="14" xfId="0" applyFont="1" applyFill="1" applyBorder="1"/>
    <xf numFmtId="0" fontId="86" fillId="0" borderId="2" xfId="5" applyNumberFormat="1" applyFont="1" applyFill="1" applyBorder="1" applyAlignment="1">
      <alignment horizontal="center" vertical="center" wrapText="1"/>
    </xf>
    <xf numFmtId="0" fontId="86" fillId="0" borderId="13" xfId="6" applyNumberFormat="1" applyFont="1" applyFill="1" applyBorder="1" applyAlignment="1">
      <alignment horizontal="center" vertical="center" wrapText="1"/>
    </xf>
    <xf numFmtId="0" fontId="120" fillId="0" borderId="14" xfId="7" applyFont="1" applyFill="1" applyBorder="1" applyAlignment="1">
      <alignment horizontal="center" vertical="center" wrapText="1"/>
    </xf>
    <xf numFmtId="164" fontId="88" fillId="0" borderId="16" xfId="3" applyNumberFormat="1" applyFont="1" applyFill="1" applyBorder="1" applyAlignment="1" applyProtection="1">
      <alignment horizontal="left" vertical="center" wrapText="1"/>
      <protection locked="0"/>
    </xf>
    <xf numFmtId="166" fontId="86" fillId="0" borderId="16" xfId="1" applyNumberFormat="1" applyFont="1" applyFill="1" applyBorder="1" applyAlignment="1">
      <alignment horizontal="center" vertical="center" wrapText="1"/>
    </xf>
    <xf numFmtId="14" fontId="88" fillId="0" borderId="16" xfId="3" applyNumberFormat="1" applyFont="1" applyFill="1" applyBorder="1" applyAlignment="1" applyProtection="1">
      <alignment horizontal="center" vertical="center" wrapText="1"/>
      <protection locked="0"/>
    </xf>
    <xf numFmtId="164" fontId="95" fillId="0" borderId="16" xfId="3" applyNumberFormat="1" applyFont="1" applyFill="1" applyBorder="1" applyAlignment="1" applyProtection="1">
      <alignment horizontal="center" vertical="center" wrapText="1"/>
      <protection locked="0"/>
    </xf>
    <xf numFmtId="1" fontId="91" fillId="0" borderId="16" xfId="5" applyNumberFormat="1" applyFont="1" applyFill="1" applyBorder="1" applyAlignment="1" applyProtection="1">
      <alignment horizontal="center" vertical="center" wrapText="1"/>
      <protection locked="0"/>
    </xf>
    <xf numFmtId="164" fontId="88" fillId="0" borderId="16" xfId="6" applyNumberFormat="1" applyFont="1" applyFill="1" applyBorder="1" applyAlignment="1" applyProtection="1">
      <alignment horizontal="justify" vertical="center" wrapText="1"/>
      <protection locked="0"/>
    </xf>
    <xf numFmtId="164" fontId="88" fillId="0" borderId="16" xfId="6" applyNumberFormat="1" applyFont="1" applyFill="1" applyBorder="1" applyAlignment="1" applyProtection="1">
      <alignment horizontal="left" vertical="center" wrapText="1"/>
      <protection locked="0"/>
    </xf>
    <xf numFmtId="167" fontId="86" fillId="0" borderId="16" xfId="3" applyNumberFormat="1" applyFont="1" applyFill="1" applyBorder="1" applyAlignment="1">
      <alignment horizontal="center" vertical="center" wrapText="1"/>
    </xf>
    <xf numFmtId="1" fontId="88" fillId="0" borderId="16" xfId="5" applyNumberFormat="1" applyFont="1" applyFill="1" applyBorder="1" applyAlignment="1" applyProtection="1">
      <alignment horizontal="left" vertical="center" wrapText="1"/>
      <protection locked="0"/>
    </xf>
    <xf numFmtId="164" fontId="88" fillId="0" borderId="16" xfId="6" applyNumberFormat="1" applyFont="1" applyFill="1" applyBorder="1" applyAlignment="1" applyProtection="1">
      <alignment vertical="center" wrapText="1"/>
      <protection locked="0"/>
    </xf>
    <xf numFmtId="1" fontId="91" fillId="0" borderId="16" xfId="5" quotePrefix="1" applyNumberFormat="1" applyFont="1" applyFill="1" applyBorder="1" applyAlignment="1" applyProtection="1">
      <alignment horizontal="center" vertical="center" wrapText="1"/>
      <protection locked="0"/>
    </xf>
    <xf numFmtId="164" fontId="93" fillId="0" borderId="16" xfId="0" applyNumberFormat="1" applyFont="1" applyBorder="1" applyAlignment="1">
      <alignment horizontal="center" vertical="center" wrapText="1"/>
    </xf>
    <xf numFmtId="1" fontId="93" fillId="0" borderId="16" xfId="0" applyNumberFormat="1" applyFont="1" applyBorder="1" applyAlignment="1">
      <alignment horizontal="center" vertical="center"/>
    </xf>
    <xf numFmtId="166" fontId="93" fillId="0" borderId="16" xfId="0" applyNumberFormat="1" applyFont="1" applyBorder="1" applyAlignment="1">
      <alignment horizontal="center" vertical="center" wrapText="1"/>
    </xf>
    <xf numFmtId="167" fontId="93" fillId="0" borderId="16" xfId="0" applyNumberFormat="1" applyFont="1" applyBorder="1" applyAlignment="1">
      <alignment horizontal="center" vertical="center" wrapText="1"/>
    </xf>
    <xf numFmtId="164" fontId="91" fillId="0" borderId="16" xfId="6" applyNumberFormat="1" applyFont="1" applyFill="1" applyBorder="1" applyAlignment="1" applyProtection="1">
      <alignment vertical="center" wrapText="1"/>
      <protection locked="0"/>
    </xf>
    <xf numFmtId="166" fontId="133" fillId="0" borderId="16" xfId="1" applyNumberFormat="1" applyFont="1" applyFill="1" applyBorder="1" applyAlignment="1">
      <alignment horizontal="center" vertical="center" wrapText="1"/>
    </xf>
    <xf numFmtId="164" fontId="94" fillId="0" borderId="16" xfId="7" applyNumberFormat="1" applyFill="1" applyBorder="1" applyAlignment="1">
      <alignment horizontal="center" vertical="center" wrapText="1"/>
    </xf>
    <xf numFmtId="164" fontId="91" fillId="0" borderId="16" xfId="6" applyNumberFormat="1" applyFont="1" applyFill="1" applyBorder="1" applyAlignment="1">
      <alignment vertical="center" wrapText="1"/>
    </xf>
    <xf numFmtId="164" fontId="88" fillId="0" borderId="16" xfId="3" applyNumberFormat="1" applyFont="1" applyFill="1" applyBorder="1" applyAlignment="1">
      <alignment horizontal="left" vertical="center" wrapText="1"/>
    </xf>
    <xf numFmtId="0" fontId="7" fillId="4" borderId="14" xfId="0" applyFont="1" applyFill="1" applyBorder="1"/>
    <xf numFmtId="0" fontId="6" fillId="4" borderId="14" xfId="0" applyFont="1" applyFill="1" applyBorder="1"/>
    <xf numFmtId="164" fontId="120" fillId="0" borderId="16" xfId="7" applyNumberFormat="1" applyFont="1" applyFill="1" applyBorder="1" applyAlignment="1">
      <alignment horizontal="center" vertical="center" wrapText="1"/>
    </xf>
    <xf numFmtId="164" fontId="86" fillId="0" borderId="16" xfId="6" applyNumberFormat="1" applyFont="1" applyFill="1" applyBorder="1" applyAlignment="1" applyProtection="1">
      <alignment horizontal="left" vertical="center" wrapText="1"/>
      <protection locked="0"/>
    </xf>
    <xf numFmtId="164" fontId="86" fillId="0" borderId="16" xfId="6" applyNumberFormat="1" applyFont="1" applyFill="1" applyBorder="1" applyAlignment="1">
      <alignment horizontal="left" vertical="center" wrapText="1"/>
    </xf>
    <xf numFmtId="164" fontId="86" fillId="0" borderId="16" xfId="3" applyNumberFormat="1" applyFont="1" applyFill="1" applyBorder="1" applyAlignment="1" applyProtection="1">
      <alignment horizontal="left" vertical="center" wrapText="1"/>
      <protection locked="0"/>
    </xf>
    <xf numFmtId="164" fontId="91" fillId="0" borderId="16" xfId="3" applyNumberFormat="1" applyFont="1" applyFill="1" applyBorder="1" applyAlignment="1" applyProtection="1">
      <alignment vertical="center" wrapText="1"/>
      <protection locked="0"/>
    </xf>
    <xf numFmtId="164" fontId="89" fillId="0" borderId="16" xfId="6" applyNumberFormat="1" applyFont="1" applyFill="1" applyBorder="1" applyAlignment="1">
      <alignment horizontal="left" vertical="center" wrapText="1"/>
    </xf>
    <xf numFmtId="0" fontId="118" fillId="2" borderId="0" xfId="0" applyFont="1" applyFill="1"/>
    <xf numFmtId="166" fontId="140" fillId="0" borderId="16" xfId="1" applyNumberFormat="1" applyFont="1" applyFill="1" applyBorder="1" applyAlignment="1">
      <alignment horizontal="center" vertical="center" wrapText="1"/>
    </xf>
    <xf numFmtId="167" fontId="140" fillId="0" borderId="16" xfId="3" applyNumberFormat="1" applyFont="1" applyFill="1" applyBorder="1" applyAlignment="1">
      <alignment horizontal="center" vertical="center" wrapText="1"/>
    </xf>
    <xf numFmtId="0" fontId="141" fillId="4" borderId="14" xfId="0" applyFont="1" applyFill="1" applyBorder="1" applyAlignment="1">
      <alignment wrapText="1"/>
    </xf>
    <xf numFmtId="0" fontId="118" fillId="10" borderId="16" xfId="0" applyFont="1" applyFill="1" applyBorder="1" applyAlignment="1">
      <alignment horizontal="center"/>
    </xf>
    <xf numFmtId="164" fontId="121" fillId="0" borderId="16" xfId="7" applyNumberFormat="1" applyFont="1" applyFill="1" applyBorder="1" applyAlignment="1">
      <alignment horizontal="center" vertical="center" wrapText="1"/>
    </xf>
    <xf numFmtId="167" fontId="144" fillId="0" borderId="16" xfId="3" applyNumberFormat="1" applyFont="1" applyFill="1" applyBorder="1" applyAlignment="1">
      <alignment horizontal="center" vertical="center" wrapText="1"/>
    </xf>
    <xf numFmtId="0" fontId="94" fillId="0" borderId="16" xfId="7" applyFill="1" applyBorder="1" applyAlignment="1">
      <alignment horizontal="center" vertical="center"/>
    </xf>
    <xf numFmtId="0" fontId="145" fillId="0" borderId="16" xfId="0" applyFont="1" applyBorder="1" applyAlignment="1">
      <alignment horizontal="center"/>
    </xf>
    <xf numFmtId="0" fontId="145" fillId="0" borderId="16" xfId="0" applyFont="1" applyBorder="1" applyAlignment="1">
      <alignment horizontal="left"/>
    </xf>
    <xf numFmtId="0" fontId="145" fillId="0" borderId="16" xfId="0" applyFont="1" applyBorder="1"/>
    <xf numFmtId="166" fontId="146" fillId="0" borderId="16" xfId="1" applyNumberFormat="1" applyFont="1" applyFill="1" applyBorder="1" applyAlignment="1">
      <alignment horizontal="center" vertical="center" wrapText="1"/>
    </xf>
    <xf numFmtId="0" fontId="148" fillId="0" borderId="16" xfId="0" applyFont="1" applyBorder="1" applyAlignment="1">
      <alignment horizontal="left"/>
    </xf>
    <xf numFmtId="164" fontId="89" fillId="0" borderId="16" xfId="6" applyNumberFormat="1" applyFont="1" applyFill="1" applyBorder="1" applyAlignment="1" applyProtection="1">
      <alignment horizontal="left" vertical="center" wrapText="1"/>
      <protection locked="0"/>
    </xf>
    <xf numFmtId="166" fontId="149" fillId="0" borderId="16" xfId="1" applyNumberFormat="1" applyFont="1" applyFill="1" applyBorder="1" applyAlignment="1">
      <alignment horizontal="center" vertical="center" wrapText="1"/>
    </xf>
    <xf numFmtId="164" fontId="110" fillId="0" borderId="2" xfId="6" applyNumberFormat="1" applyFont="1" applyFill="1" applyBorder="1" applyAlignment="1">
      <alignment horizontal="center" vertical="center" wrapText="1"/>
    </xf>
    <xf numFmtId="166" fontId="151" fillId="0" borderId="16" xfId="1" applyNumberFormat="1" applyFont="1" applyFill="1" applyBorder="1" applyAlignment="1">
      <alignment horizontal="center" vertical="center" wrapText="1"/>
    </xf>
    <xf numFmtId="1" fontId="150" fillId="0" borderId="16" xfId="5" applyNumberFormat="1" applyFont="1" applyFill="1" applyBorder="1" applyAlignment="1" applyProtection="1">
      <alignment horizontal="center" vertical="center" wrapText="1"/>
      <protection locked="0"/>
    </xf>
    <xf numFmtId="167" fontId="149" fillId="0" borderId="16" xfId="3" applyNumberFormat="1" applyFont="1" applyFill="1" applyBorder="1" applyAlignment="1">
      <alignment horizontal="center" vertical="center" wrapText="1"/>
    </xf>
    <xf numFmtId="1" fontId="152" fillId="0" borderId="16" xfId="5" applyNumberFormat="1" applyFont="1" applyFill="1" applyBorder="1" applyAlignment="1" applyProtection="1">
      <alignment horizontal="center" vertical="center" wrapText="1"/>
      <protection locked="0"/>
    </xf>
    <xf numFmtId="167" fontId="151" fillId="0" borderId="16" xfId="3" applyNumberFormat="1" applyFont="1" applyFill="1" applyBorder="1" applyAlignment="1">
      <alignment horizontal="center" vertical="center" wrapText="1"/>
    </xf>
    <xf numFmtId="164" fontId="89" fillId="0" borderId="16" xfId="3" applyNumberFormat="1" applyFont="1" applyFill="1" applyBorder="1" applyAlignment="1" applyProtection="1">
      <alignment horizontal="left" vertical="center" wrapText="1"/>
      <protection locked="0"/>
    </xf>
    <xf numFmtId="1" fontId="147" fillId="0" borderId="16" xfId="5" applyNumberFormat="1" applyFont="1" applyFill="1" applyBorder="1" applyAlignment="1" applyProtection="1">
      <alignment horizontal="center" vertical="center" wrapText="1"/>
      <protection locked="0"/>
    </xf>
    <xf numFmtId="167" fontId="146" fillId="0" borderId="16" xfId="3" applyNumberFormat="1" applyFont="1" applyFill="1" applyBorder="1" applyAlignment="1">
      <alignment horizontal="center" vertical="center" wrapText="1"/>
    </xf>
    <xf numFmtId="166" fontId="128" fillId="0" borderId="16" xfId="1" applyNumberFormat="1" applyFont="1" applyFill="1" applyBorder="1" applyAlignment="1">
      <alignment horizontal="center" vertical="center" wrapText="1"/>
    </xf>
    <xf numFmtId="167" fontId="128" fillId="0" borderId="16" xfId="3" applyNumberFormat="1" applyFont="1" applyFill="1" applyBorder="1" applyAlignment="1">
      <alignment horizontal="center" vertical="center" wrapText="1"/>
    </xf>
    <xf numFmtId="167" fontId="133" fillId="0" borderId="16" xfId="3" applyNumberFormat="1" applyFont="1" applyFill="1" applyBorder="1" applyAlignment="1">
      <alignment horizontal="center" vertical="center" wrapText="1"/>
    </xf>
    <xf numFmtId="1" fontId="136" fillId="0" borderId="16" xfId="5" applyNumberFormat="1" applyFont="1" applyFill="1" applyBorder="1" applyAlignment="1" applyProtection="1">
      <alignment horizontal="center" vertical="center" wrapText="1"/>
      <protection locked="0"/>
    </xf>
    <xf numFmtId="166" fontId="137" fillId="0" borderId="16" xfId="1" applyNumberFormat="1" applyFont="1" applyFill="1" applyBorder="1" applyAlignment="1">
      <alignment horizontal="center" vertical="center" wrapText="1"/>
    </xf>
    <xf numFmtId="167" fontId="137" fillId="0" borderId="16" xfId="3" applyNumberFormat="1" applyFont="1" applyFill="1" applyBorder="1" applyAlignment="1">
      <alignment horizontal="center" vertical="center" wrapText="1"/>
    </xf>
    <xf numFmtId="166" fontId="130" fillId="0" borderId="16" xfId="1" applyNumberFormat="1" applyFont="1" applyFill="1" applyBorder="1" applyAlignment="1">
      <alignment horizontal="center" vertical="center" wrapText="1"/>
    </xf>
    <xf numFmtId="167" fontId="130" fillId="0" borderId="16" xfId="3" applyNumberFormat="1" applyFont="1" applyFill="1" applyBorder="1" applyAlignment="1">
      <alignment horizontal="center" vertical="center" wrapText="1"/>
    </xf>
    <xf numFmtId="1" fontId="139" fillId="0" borderId="16" xfId="5" applyNumberFormat="1" applyFont="1" applyFill="1" applyBorder="1" applyAlignment="1" applyProtection="1">
      <alignment horizontal="center" vertical="center" wrapText="1"/>
      <protection locked="0"/>
    </xf>
    <xf numFmtId="166" fontId="138" fillId="0" borderId="16" xfId="1" applyNumberFormat="1" applyFont="1" applyFill="1" applyBorder="1" applyAlignment="1">
      <alignment horizontal="center" vertical="center" wrapText="1"/>
    </xf>
    <xf numFmtId="167" fontId="138" fillId="0" borderId="16" xfId="3" applyNumberFormat="1" applyFont="1" applyFill="1" applyBorder="1" applyAlignment="1">
      <alignment horizontal="center" vertical="center" wrapText="1"/>
    </xf>
    <xf numFmtId="1" fontId="134" fillId="0" borderId="16" xfId="5" applyNumberFormat="1" applyFont="1" applyFill="1" applyBorder="1" applyAlignment="1" applyProtection="1">
      <alignment horizontal="center" vertical="center" wrapText="1"/>
      <protection locked="0"/>
    </xf>
    <xf numFmtId="166" fontId="142" fillId="0" borderId="16" xfId="1" applyNumberFormat="1" applyFont="1" applyFill="1" applyBorder="1" applyAlignment="1">
      <alignment horizontal="center" vertical="center" wrapText="1"/>
    </xf>
    <xf numFmtId="167" fontId="142" fillId="0" borderId="16" xfId="3" applyNumberFormat="1" applyFont="1" applyFill="1" applyBorder="1" applyAlignment="1">
      <alignment horizontal="center" vertical="center" wrapText="1"/>
    </xf>
    <xf numFmtId="166" fontId="143" fillId="0" borderId="16" xfId="1" applyNumberFormat="1" applyFont="1" applyFill="1" applyBorder="1" applyAlignment="1">
      <alignment horizontal="center" vertical="center" wrapText="1"/>
    </xf>
    <xf numFmtId="167" fontId="143" fillId="0" borderId="16" xfId="3" applyNumberFormat="1" applyFont="1" applyFill="1" applyBorder="1" applyAlignment="1">
      <alignment horizontal="center" vertical="center" wrapText="1"/>
    </xf>
    <xf numFmtId="1" fontId="129" fillId="0" borderId="16" xfId="5" applyNumberFormat="1" applyFont="1" applyFill="1" applyBorder="1" applyAlignment="1" applyProtection="1">
      <alignment horizontal="center" vertical="center" wrapText="1"/>
      <protection locked="0"/>
    </xf>
    <xf numFmtId="1" fontId="131" fillId="0" borderId="16" xfId="5" applyNumberFormat="1" applyFont="1" applyFill="1" applyBorder="1" applyAlignment="1" applyProtection="1">
      <alignment horizontal="center" vertical="center" wrapText="1"/>
      <protection locked="0"/>
    </xf>
    <xf numFmtId="166" fontId="132" fillId="0" borderId="16" xfId="1" applyNumberFormat="1" applyFont="1" applyFill="1" applyBorder="1" applyAlignment="1">
      <alignment horizontal="center" vertical="center" wrapText="1"/>
    </xf>
    <xf numFmtId="167" fontId="132" fillId="0" borderId="16" xfId="3" applyNumberFormat="1" applyFont="1" applyFill="1" applyBorder="1" applyAlignment="1">
      <alignment horizontal="center" vertical="center" wrapText="1"/>
    </xf>
    <xf numFmtId="0" fontId="121" fillId="0" borderId="16" xfId="7" applyFont="1" applyFill="1" applyBorder="1" applyAlignment="1">
      <alignment horizontal="center" vertical="center"/>
    </xf>
    <xf numFmtId="1" fontId="123" fillId="0" borderId="16" xfId="5" applyNumberFormat="1" applyFont="1" applyFill="1" applyBorder="1" applyAlignment="1" applyProtection="1">
      <alignment horizontal="center" vertical="center" wrapText="1"/>
      <protection locked="0"/>
    </xf>
    <xf numFmtId="166" fontId="124" fillId="0" borderId="16" xfId="1" applyNumberFormat="1" applyFont="1" applyFill="1" applyBorder="1" applyAlignment="1">
      <alignment horizontal="center" vertical="center" wrapText="1"/>
    </xf>
    <xf numFmtId="167" fontId="124" fillId="0" borderId="16" xfId="3" applyNumberFormat="1" applyFont="1" applyFill="1" applyBorder="1" applyAlignment="1">
      <alignment horizontal="center" vertical="center" wrapText="1"/>
    </xf>
    <xf numFmtId="164" fontId="86" fillId="0" borderId="16" xfId="6" applyNumberFormat="1" applyFont="1" applyFill="1" applyBorder="1" applyAlignment="1" applyProtection="1">
      <alignment horizontal="justify" vertical="center" wrapText="1"/>
      <protection locked="0"/>
    </xf>
    <xf numFmtId="166" fontId="153" fillId="0" borderId="16" xfId="1" applyNumberFormat="1" applyFont="1" applyFill="1" applyBorder="1" applyAlignment="1">
      <alignment horizontal="center" vertical="center" wrapText="1"/>
    </xf>
    <xf numFmtId="167" fontId="153" fillId="0" borderId="16" xfId="3" applyNumberFormat="1" applyFont="1" applyFill="1" applyBorder="1" applyAlignment="1">
      <alignment horizontal="center" vertical="center" wrapText="1"/>
    </xf>
    <xf numFmtId="1" fontId="155" fillId="0" borderId="16" xfId="5" applyNumberFormat="1" applyFont="1" applyFill="1" applyBorder="1" applyAlignment="1" applyProtection="1">
      <alignment horizontal="center" vertical="center" wrapText="1"/>
      <protection locked="0"/>
    </xf>
    <xf numFmtId="166" fontId="154" fillId="0" borderId="16" xfId="1" applyNumberFormat="1" applyFont="1" applyFill="1" applyBorder="1" applyAlignment="1">
      <alignment horizontal="center" vertical="center" wrapText="1"/>
    </xf>
    <xf numFmtId="167" fontId="154" fillId="0" borderId="16" xfId="3" applyNumberFormat="1" applyFont="1" applyFill="1" applyBorder="1" applyAlignment="1">
      <alignment horizontal="center" vertical="center" wrapText="1"/>
    </xf>
    <xf numFmtId="164" fontId="121" fillId="0" borderId="16" xfId="7" applyNumberFormat="1" applyFont="1" applyFill="1" applyBorder="1" applyAlignment="1">
      <alignment horizontal="center" vertical="center"/>
    </xf>
    <xf numFmtId="14" fontId="156" fillId="0" borderId="16" xfId="3" applyNumberFormat="1" applyFont="1" applyFill="1" applyBorder="1" applyAlignment="1" applyProtection="1">
      <alignment horizontal="center" vertical="center" wrapText="1"/>
      <protection locked="0"/>
    </xf>
    <xf numFmtId="1" fontId="158" fillId="0" borderId="16" xfId="5" applyNumberFormat="1" applyFont="1" applyFill="1" applyBorder="1" applyAlignment="1" applyProtection="1">
      <alignment horizontal="center" vertical="center" wrapText="1"/>
      <protection locked="0"/>
    </xf>
    <xf numFmtId="166" fontId="157" fillId="0" borderId="16" xfId="1" applyNumberFormat="1" applyFont="1" applyFill="1" applyBorder="1" applyAlignment="1">
      <alignment horizontal="center" vertical="center" wrapText="1"/>
    </xf>
    <xf numFmtId="167" fontId="157" fillId="0" borderId="16" xfId="3" applyNumberFormat="1" applyFont="1" applyFill="1" applyBorder="1" applyAlignment="1">
      <alignment horizontal="center" vertical="center" wrapText="1"/>
    </xf>
    <xf numFmtId="164" fontId="94" fillId="0" borderId="16" xfId="7" applyNumberFormat="1" applyFill="1" applyBorder="1" applyAlignment="1">
      <alignment horizontal="center" vertical="center"/>
    </xf>
    <xf numFmtId="166" fontId="159" fillId="0" borderId="16" xfId="1" applyNumberFormat="1" applyFont="1" applyFill="1" applyBorder="1" applyAlignment="1">
      <alignment horizontal="center" vertical="center" wrapText="1"/>
    </xf>
    <xf numFmtId="167" fontId="159" fillId="0" borderId="16" xfId="3" applyNumberFormat="1" applyFont="1" applyFill="1" applyBorder="1" applyAlignment="1">
      <alignment horizontal="center" vertical="center" wrapText="1"/>
    </xf>
    <xf numFmtId="14" fontId="94" fillId="0" borderId="16" xfId="7" applyNumberFormat="1" applyFill="1" applyBorder="1" applyAlignment="1">
      <alignment horizontal="center" vertical="center"/>
    </xf>
    <xf numFmtId="1" fontId="161" fillId="0" borderId="16" xfId="5" applyNumberFormat="1" applyFont="1" applyFill="1" applyBorder="1" applyAlignment="1" applyProtection="1">
      <alignment horizontal="center" vertical="center" wrapText="1"/>
      <protection locked="0"/>
    </xf>
    <xf numFmtId="166" fontId="160" fillId="0" borderId="16" xfId="1" applyNumberFormat="1" applyFont="1" applyFill="1" applyBorder="1" applyAlignment="1">
      <alignment horizontal="center" vertical="center" wrapText="1"/>
    </xf>
    <xf numFmtId="167" fontId="160" fillId="0" borderId="16" xfId="3" applyNumberFormat="1" applyFont="1" applyFill="1" applyBorder="1" applyAlignment="1">
      <alignment horizontal="center" vertical="center" wrapText="1"/>
    </xf>
    <xf numFmtId="166" fontId="162" fillId="0" borderId="16" xfId="1" applyNumberFormat="1" applyFont="1" applyFill="1" applyBorder="1" applyAlignment="1">
      <alignment horizontal="center" vertical="center" wrapText="1"/>
    </xf>
    <xf numFmtId="167" fontId="162" fillId="0" borderId="16" xfId="3" applyNumberFormat="1" applyFont="1" applyFill="1" applyBorder="1" applyAlignment="1">
      <alignment horizontal="center" vertical="center" wrapText="1"/>
    </xf>
    <xf numFmtId="0" fontId="0" fillId="0" borderId="0" xfId="0" applyAlignment="1">
      <alignment horizontal="center" vertical="center"/>
    </xf>
    <xf numFmtId="0" fontId="127" fillId="0" borderId="0" xfId="0" applyFont="1" applyAlignment="1">
      <alignment horizontal="center" vertical="center"/>
    </xf>
    <xf numFmtId="0" fontId="88" fillId="0" borderId="0" xfId="0" applyFont="1" applyAlignment="1">
      <alignment wrapText="1"/>
    </xf>
    <xf numFmtId="0" fontId="5" fillId="4" borderId="14" xfId="0" applyFont="1" applyFill="1" applyBorder="1"/>
    <xf numFmtId="1" fontId="163" fillId="0" borderId="16" xfId="5" applyNumberFormat="1" applyFont="1" applyFill="1" applyBorder="1" applyAlignment="1" applyProtection="1">
      <alignment horizontal="center" vertical="center" wrapText="1"/>
      <protection locked="0"/>
    </xf>
    <xf numFmtId="166" fontId="164" fillId="0" borderId="16" xfId="1" applyNumberFormat="1" applyFont="1" applyFill="1" applyBorder="1" applyAlignment="1">
      <alignment horizontal="center" vertical="center" wrapText="1"/>
    </xf>
    <xf numFmtId="167" fontId="164" fillId="0" borderId="16" xfId="3" applyNumberFormat="1" applyFont="1" applyFill="1" applyBorder="1" applyAlignment="1">
      <alignment horizontal="center" vertical="center" wrapText="1"/>
    </xf>
    <xf numFmtId="0" fontId="0" fillId="0" borderId="16" xfId="0" applyBorder="1"/>
    <xf numFmtId="0" fontId="0" fillId="0" borderId="16" xfId="0" applyBorder="1" applyAlignment="1">
      <alignment horizontal="center"/>
    </xf>
    <xf numFmtId="1" fontId="166" fillId="0" borderId="16" xfId="5" applyNumberFormat="1" applyFont="1" applyFill="1" applyBorder="1" applyAlignment="1" applyProtection="1">
      <alignment horizontal="center" vertical="center" wrapText="1"/>
      <protection locked="0"/>
    </xf>
    <xf numFmtId="166" fontId="165" fillId="0" borderId="16" xfId="1" applyNumberFormat="1" applyFont="1" applyFill="1" applyBorder="1" applyAlignment="1">
      <alignment horizontal="center" vertical="center" wrapText="1"/>
    </xf>
    <xf numFmtId="167" fontId="165" fillId="0" borderId="16" xfId="3" applyNumberFormat="1" applyFont="1" applyFill="1" applyBorder="1" applyAlignment="1">
      <alignment horizontal="center" vertical="center" wrapText="1"/>
    </xf>
    <xf numFmtId="164" fontId="93" fillId="0" borderId="16" xfId="0" applyNumberFormat="1" applyFont="1" applyBorder="1" applyAlignment="1">
      <alignment horizontal="center" vertical="center"/>
    </xf>
    <xf numFmtId="0" fontId="94" fillId="0" borderId="0" xfId="7" applyFill="1" applyAlignment="1">
      <alignment horizontal="center" vertical="center"/>
    </xf>
    <xf numFmtId="14" fontId="88" fillId="0" borderId="16" xfId="3" applyNumberFormat="1" applyFont="1" applyFill="1" applyBorder="1" applyAlignment="1">
      <alignment horizontal="center" vertical="center" wrapText="1"/>
    </xf>
    <xf numFmtId="1" fontId="91" fillId="0" borderId="16" xfId="5" applyNumberFormat="1" applyFont="1" applyFill="1" applyBorder="1" applyAlignment="1">
      <alignment horizontal="center" vertical="center" wrapText="1"/>
    </xf>
    <xf numFmtId="1" fontId="88" fillId="0" borderId="16" xfId="5" applyNumberFormat="1" applyFont="1" applyFill="1" applyBorder="1" applyAlignment="1">
      <alignment horizontal="left" vertical="center" wrapText="1"/>
    </xf>
    <xf numFmtId="164" fontId="88" fillId="0" borderId="16" xfId="6" applyNumberFormat="1" applyFont="1" applyFill="1" applyBorder="1" applyAlignment="1">
      <alignment horizontal="left" vertical="center" wrapText="1"/>
    </xf>
    <xf numFmtId="1" fontId="168" fillId="0" borderId="16" xfId="5" applyNumberFormat="1" applyFont="1" applyFill="1" applyBorder="1" applyAlignment="1" applyProtection="1">
      <alignment horizontal="center" vertical="center" wrapText="1"/>
      <protection locked="0"/>
    </xf>
    <xf numFmtId="166" fontId="167" fillId="0" borderId="16" xfId="1" applyNumberFormat="1" applyFont="1" applyFill="1" applyBorder="1" applyAlignment="1">
      <alignment horizontal="center" vertical="center" wrapText="1"/>
    </xf>
    <xf numFmtId="167" fontId="167" fillId="0" borderId="16" xfId="3" applyNumberFormat="1" applyFont="1" applyFill="1" applyBorder="1" applyAlignment="1">
      <alignment horizontal="center" vertical="center" wrapText="1"/>
    </xf>
    <xf numFmtId="164" fontId="110" fillId="0" borderId="16" xfId="3" applyNumberFormat="1" applyFont="1" applyFill="1" applyBorder="1" applyAlignment="1" applyProtection="1">
      <alignment horizontal="center" vertical="center" wrapText="1"/>
      <protection locked="0"/>
    </xf>
    <xf numFmtId="1" fontId="170" fillId="0" borderId="16" xfId="5" applyNumberFormat="1" applyFont="1" applyFill="1" applyBorder="1" applyAlignment="1" applyProtection="1">
      <alignment horizontal="center" vertical="center" wrapText="1"/>
      <protection locked="0"/>
    </xf>
    <xf numFmtId="166" fontId="169" fillId="0" borderId="16" xfId="1" applyNumberFormat="1" applyFont="1" applyFill="1" applyBorder="1" applyAlignment="1">
      <alignment horizontal="center" vertical="center" wrapText="1"/>
    </xf>
    <xf numFmtId="167" fontId="169" fillId="0" borderId="16" xfId="3" applyNumberFormat="1" applyFont="1" applyFill="1" applyBorder="1" applyAlignment="1">
      <alignment horizontal="center" vertical="center" wrapText="1"/>
    </xf>
    <xf numFmtId="165" fontId="171" fillId="0" borderId="16" xfId="5" applyNumberFormat="1" applyFont="1" applyFill="1" applyBorder="1" applyAlignment="1" applyProtection="1">
      <alignment horizontal="center" vertical="center"/>
      <protection locked="0"/>
    </xf>
    <xf numFmtId="1" fontId="173" fillId="0" borderId="16" xfId="5" applyNumberFormat="1" applyFont="1" applyFill="1" applyBorder="1" applyAlignment="1" applyProtection="1">
      <alignment horizontal="center" vertical="center" wrapText="1"/>
      <protection locked="0"/>
    </xf>
    <xf numFmtId="166" fontId="172" fillId="0" borderId="16" xfId="1" applyNumberFormat="1" applyFont="1" applyFill="1" applyBorder="1" applyAlignment="1">
      <alignment horizontal="center" vertical="center" wrapText="1"/>
    </xf>
    <xf numFmtId="167" fontId="172" fillId="0" borderId="16" xfId="3" applyNumberFormat="1" applyFont="1" applyFill="1" applyBorder="1" applyAlignment="1">
      <alignment horizontal="center" vertical="center" wrapText="1"/>
    </xf>
    <xf numFmtId="0" fontId="135" fillId="0" borderId="16" xfId="0" applyFont="1" applyBorder="1" applyAlignment="1">
      <alignment horizontal="center" vertical="center"/>
    </xf>
    <xf numFmtId="0" fontId="0" fillId="0" borderId="7" xfId="0" applyBorder="1" applyAlignment="1">
      <alignment horizontal="center" vertical="center"/>
    </xf>
    <xf numFmtId="164" fontId="89" fillId="0" borderId="16" xfId="3" applyNumberFormat="1" applyFont="1" applyFill="1" applyBorder="1" applyAlignment="1">
      <alignment horizontal="center" vertical="center" wrapText="1"/>
    </xf>
    <xf numFmtId="14" fontId="176" fillId="0" borderId="16" xfId="3" applyNumberFormat="1" applyFont="1" applyFill="1" applyBorder="1" applyAlignment="1">
      <alignment horizontal="center" vertical="center" wrapText="1"/>
    </xf>
    <xf numFmtId="0" fontId="88" fillId="0" borderId="16" xfId="0" applyFont="1" applyBorder="1" applyAlignment="1">
      <alignment horizontal="justify" vertical="center" wrapText="1"/>
    </xf>
    <xf numFmtId="164" fontId="0" fillId="0" borderId="4" xfId="0" applyNumberFormat="1" applyBorder="1" applyAlignment="1">
      <alignment horizontal="left" vertical="center" wrapText="1"/>
    </xf>
    <xf numFmtId="0" fontId="0" fillId="0" borderId="8" xfId="0" applyBorder="1" applyAlignment="1">
      <alignment horizontal="center" vertical="center"/>
    </xf>
    <xf numFmtId="0" fontId="94" fillId="0" borderId="2" xfId="7" applyFill="1" applyBorder="1" applyAlignment="1">
      <alignment horizontal="center" vertical="center"/>
    </xf>
    <xf numFmtId="14" fontId="88" fillId="0" borderId="2" xfId="3" applyNumberFormat="1" applyFont="1" applyFill="1" applyBorder="1" applyAlignment="1">
      <alignment horizontal="center" vertical="center" wrapText="1"/>
    </xf>
    <xf numFmtId="164" fontId="89" fillId="0" borderId="2" xfId="3" applyNumberFormat="1" applyFont="1" applyFill="1" applyBorder="1" applyAlignment="1">
      <alignment horizontal="center" vertical="center" wrapText="1"/>
    </xf>
    <xf numFmtId="14" fontId="176" fillId="0" borderId="2" xfId="3" applyNumberFormat="1" applyFont="1" applyFill="1" applyBorder="1" applyAlignment="1">
      <alignment horizontal="center" vertical="center" wrapText="1"/>
    </xf>
    <xf numFmtId="0" fontId="88" fillId="0" borderId="2" xfId="0" applyFont="1" applyBorder="1" applyAlignment="1">
      <alignment horizontal="justify" vertical="center" wrapText="1"/>
    </xf>
    <xf numFmtId="164" fontId="0" fillId="0" borderId="13" xfId="0" applyNumberFormat="1" applyBorder="1" applyAlignment="1">
      <alignment horizontal="left" vertical="center" wrapText="1"/>
    </xf>
    <xf numFmtId="164" fontId="93" fillId="0" borderId="5" xfId="3" applyNumberFormat="1" applyFont="1" applyFill="1" applyBorder="1" applyAlignment="1">
      <alignment horizontal="center" vertical="center" wrapText="1"/>
    </xf>
    <xf numFmtId="164" fontId="93" fillId="0" borderId="6" xfId="3" applyNumberFormat="1" applyFont="1" applyFill="1" applyBorder="1" applyAlignment="1">
      <alignment horizontal="center" vertical="center" wrapText="1"/>
    </xf>
    <xf numFmtId="0" fontId="97" fillId="2" borderId="0" xfId="32643" applyFont="1" applyFill="1" applyAlignment="1">
      <alignment horizontal="center" vertical="center" wrapText="1"/>
    </xf>
    <xf numFmtId="0" fontId="2" fillId="2" borderId="0" xfId="32643" applyFill="1"/>
    <xf numFmtId="0" fontId="2" fillId="2" borderId="0" xfId="32643" applyFill="1" applyAlignment="1">
      <alignment wrapText="1"/>
    </xf>
    <xf numFmtId="0" fontId="2" fillId="0" borderId="0" xfId="32643"/>
    <xf numFmtId="0" fontId="86" fillId="2" borderId="0" xfId="32643" applyFont="1" applyFill="1" applyAlignment="1">
      <alignment horizontal="center" vertical="center" wrapText="1"/>
    </xf>
    <xf numFmtId="0" fontId="89" fillId="2" borderId="0" xfId="32643" applyFont="1" applyFill="1" applyAlignment="1">
      <alignment horizontal="center" vertical="center"/>
    </xf>
    <xf numFmtId="0" fontId="96" fillId="2" borderId="0" xfId="32643" applyFont="1" applyFill="1"/>
    <xf numFmtId="0" fontId="96" fillId="2" borderId="0" xfId="32643" applyFont="1" applyFill="1" applyAlignment="1">
      <alignment wrapText="1"/>
    </xf>
    <xf numFmtId="0" fontId="2" fillId="0" borderId="0" xfId="32644"/>
    <xf numFmtId="0" fontId="112" fillId="13" borderId="16" xfId="32644" applyFont="1" applyFill="1" applyBorder="1" applyAlignment="1">
      <alignment horizontal="center" vertical="center"/>
    </xf>
    <xf numFmtId="0" fontId="2" fillId="4" borderId="16" xfId="32644" applyFill="1" applyBorder="1" applyAlignment="1">
      <alignment horizontal="center" vertical="center"/>
    </xf>
    <xf numFmtId="0" fontId="2" fillId="4" borderId="16" xfId="32644" applyFill="1" applyBorder="1" applyAlignment="1">
      <alignment horizontal="center" vertical="center" wrapText="1"/>
    </xf>
    <xf numFmtId="0" fontId="175" fillId="4" borderId="16" xfId="32644" applyFont="1" applyFill="1" applyBorder="1" applyAlignment="1">
      <alignment horizontal="center" vertical="center" wrapText="1"/>
    </xf>
    <xf numFmtId="0" fontId="111" fillId="11" borderId="16" xfId="32644" applyFont="1" applyFill="1" applyBorder="1" applyAlignment="1">
      <alignment horizontal="center" vertical="center"/>
    </xf>
    <xf numFmtId="0" fontId="2" fillId="0" borderId="0" xfId="32644" applyAlignment="1">
      <alignment wrapText="1"/>
    </xf>
    <xf numFmtId="164" fontId="95" fillId="0" borderId="16" xfId="3" applyNumberFormat="1" applyFont="1" applyFill="1" applyBorder="1" applyAlignment="1">
      <alignment horizontal="center" vertical="center" wrapText="1"/>
    </xf>
    <xf numFmtId="164" fontId="179" fillId="0" borderId="16" xfId="3" applyNumberFormat="1" applyFont="1" applyFill="1" applyBorder="1" applyAlignment="1" applyProtection="1">
      <alignment horizontal="center" vertical="center" wrapText="1"/>
      <protection locked="0"/>
    </xf>
    <xf numFmtId="0" fontId="111" fillId="14" borderId="16" xfId="0" applyFont="1" applyFill="1" applyBorder="1" applyAlignment="1">
      <alignment vertical="center" textRotation="90" wrapText="1"/>
    </xf>
    <xf numFmtId="0" fontId="111" fillId="14" borderId="16" xfId="32644" applyFont="1" applyFill="1" applyBorder="1" applyAlignment="1">
      <alignment horizontal="center" vertical="center" textRotation="90"/>
    </xf>
    <xf numFmtId="0" fontId="2" fillId="13" borderId="16" xfId="32644" applyFill="1" applyBorder="1" applyAlignment="1">
      <alignment horizontal="center" vertical="center"/>
    </xf>
    <xf numFmtId="0" fontId="2" fillId="13" borderId="16" xfId="32644" applyFill="1" applyBorder="1" applyAlignment="1">
      <alignment horizontal="center" vertical="center" wrapText="1"/>
    </xf>
    <xf numFmtId="0" fontId="112" fillId="13" borderId="4" xfId="0" applyFont="1" applyFill="1" applyBorder="1" applyAlignment="1">
      <alignment horizontal="center" vertical="center"/>
    </xf>
    <xf numFmtId="0" fontId="112" fillId="13" borderId="16" xfId="0" applyFont="1" applyFill="1" applyBorder="1" applyAlignment="1">
      <alignment horizontal="center" vertical="center"/>
    </xf>
    <xf numFmtId="0" fontId="175" fillId="13" borderId="16" xfId="32644" applyFont="1" applyFill="1" applyBorder="1" applyAlignment="1">
      <alignment horizontal="center" vertical="center" wrapText="1"/>
    </xf>
    <xf numFmtId="0" fontId="112" fillId="15" borderId="4" xfId="0" applyFont="1" applyFill="1" applyBorder="1" applyAlignment="1">
      <alignment horizontal="center" vertical="center"/>
    </xf>
    <xf numFmtId="0" fontId="112" fillId="15" borderId="16" xfId="0" applyFont="1" applyFill="1" applyBorder="1" applyAlignment="1">
      <alignment horizontal="center" vertical="center"/>
    </xf>
    <xf numFmtId="0" fontId="112" fillId="4" borderId="16" xfId="32644" applyFont="1" applyFill="1" applyBorder="1" applyAlignment="1">
      <alignment horizontal="center" vertical="center"/>
    </xf>
    <xf numFmtId="0" fontId="112" fillId="16" borderId="4" xfId="0" applyFont="1" applyFill="1" applyBorder="1" applyAlignment="1">
      <alignment horizontal="center" vertical="center"/>
    </xf>
    <xf numFmtId="0" fontId="112" fillId="16" borderId="16" xfId="0" applyFont="1" applyFill="1" applyBorder="1" applyAlignment="1">
      <alignment horizontal="center" vertical="center"/>
    </xf>
    <xf numFmtId="0" fontId="112" fillId="15" borderId="17" xfId="0" applyFont="1" applyFill="1" applyBorder="1" applyAlignment="1">
      <alignment horizontal="center" vertical="center"/>
    </xf>
    <xf numFmtId="0" fontId="86" fillId="0" borderId="16" xfId="0" applyFont="1" applyBorder="1" applyAlignment="1">
      <alignment horizontal="center" vertical="center"/>
    </xf>
    <xf numFmtId="0" fontId="86" fillId="0" borderId="0" xfId="0" applyFont="1" applyAlignment="1">
      <alignment horizontal="center" vertical="center"/>
    </xf>
    <xf numFmtId="43" fontId="86" fillId="0" borderId="16" xfId="8127" applyFont="1" applyFill="1" applyBorder="1" applyAlignment="1">
      <alignment horizontal="center" vertical="center"/>
    </xf>
    <xf numFmtId="0" fontId="113" fillId="3" borderId="11" xfId="0" applyFont="1" applyFill="1" applyBorder="1" applyAlignment="1">
      <alignment horizontal="center" vertical="center"/>
    </xf>
    <xf numFmtId="0" fontId="113" fillId="3" borderId="3" xfId="0" applyFont="1" applyFill="1" applyBorder="1" applyAlignment="1">
      <alignment horizontal="center" vertical="center"/>
    </xf>
    <xf numFmtId="0" fontId="111" fillId="3" borderId="16" xfId="0" applyFont="1" applyFill="1" applyBorder="1" applyAlignment="1">
      <alignment horizontal="center"/>
    </xf>
    <xf numFmtId="0" fontId="103" fillId="2" borderId="0" xfId="32633" applyFont="1" applyFill="1" applyAlignment="1">
      <alignment horizontal="left" wrapText="1"/>
    </xf>
    <xf numFmtId="0" fontId="99" fillId="2" borderId="0" xfId="32633" applyFont="1" applyFill="1" applyAlignment="1">
      <alignment horizontal="left" wrapText="1"/>
    </xf>
    <xf numFmtId="14" fontId="101" fillId="2" borderId="0" xfId="0" applyNumberFormat="1" applyFont="1" applyFill="1" applyAlignment="1">
      <alignment horizontal="left" vertical="top" wrapText="1"/>
    </xf>
    <xf numFmtId="0" fontId="111" fillId="3" borderId="4" xfId="0" applyFont="1" applyFill="1" applyBorder="1" applyAlignment="1">
      <alignment horizontal="center"/>
    </xf>
    <xf numFmtId="0" fontId="111" fillId="3" borderId="10" xfId="0" applyFont="1" applyFill="1" applyBorder="1" applyAlignment="1">
      <alignment horizontal="center"/>
    </xf>
    <xf numFmtId="0" fontId="111" fillId="3" borderId="7" xfId="0" applyFont="1" applyFill="1" applyBorder="1" applyAlignment="1">
      <alignment horizontal="center"/>
    </xf>
    <xf numFmtId="0" fontId="111" fillId="3" borderId="2" xfId="0" applyFont="1" applyFill="1" applyBorder="1" applyAlignment="1">
      <alignment horizontal="center"/>
    </xf>
    <xf numFmtId="0" fontId="111" fillId="3" borderId="3" xfId="0" applyFont="1" applyFill="1" applyBorder="1" applyAlignment="1">
      <alignment horizontal="center"/>
    </xf>
    <xf numFmtId="0" fontId="115" fillId="8" borderId="4" xfId="0" applyFont="1" applyFill="1" applyBorder="1" applyAlignment="1">
      <alignment horizontal="center"/>
    </xf>
    <xf numFmtId="0" fontId="115" fillId="8" borderId="7" xfId="0" applyFont="1" applyFill="1" applyBorder="1" applyAlignment="1">
      <alignment horizontal="center"/>
    </xf>
    <xf numFmtId="0" fontId="115" fillId="9" borderId="4" xfId="0" applyFont="1" applyFill="1" applyBorder="1" applyAlignment="1">
      <alignment horizontal="center"/>
    </xf>
    <xf numFmtId="0" fontId="115" fillId="9" borderId="7" xfId="0" applyFont="1" applyFill="1" applyBorder="1" applyAlignment="1">
      <alignment horizontal="center"/>
    </xf>
    <xf numFmtId="0" fontId="113" fillId="3" borderId="2" xfId="0" applyFont="1" applyFill="1" applyBorder="1" applyAlignment="1">
      <alignment horizontal="center" vertical="center"/>
    </xf>
    <xf numFmtId="0" fontId="115" fillId="8" borderId="9" xfId="0" applyFont="1" applyFill="1" applyBorder="1" applyAlignment="1">
      <alignment horizontal="center"/>
    </xf>
    <xf numFmtId="0" fontId="115" fillId="8" borderId="0" xfId="0" applyFont="1" applyFill="1" applyAlignment="1">
      <alignment horizontal="center"/>
    </xf>
    <xf numFmtId="0" fontId="115" fillId="8" borderId="12" xfId="0" applyFont="1" applyFill="1" applyBorder="1" applyAlignment="1">
      <alignment horizontal="center"/>
    </xf>
    <xf numFmtId="0" fontId="99" fillId="0" borderId="0" xfId="0" applyFont="1" applyAlignment="1">
      <alignment horizontal="center" vertical="center" wrapText="1"/>
    </xf>
    <xf numFmtId="14" fontId="106" fillId="0" borderId="0" xfId="0" applyNumberFormat="1" applyFont="1" applyAlignment="1">
      <alignment horizontal="center" vertical="center" wrapText="1"/>
    </xf>
    <xf numFmtId="0" fontId="94" fillId="0" borderId="15" xfId="7" applyFill="1" applyBorder="1" applyAlignment="1">
      <alignment horizontal="left"/>
    </xf>
    <xf numFmtId="0" fontId="111" fillId="14" borderId="16" xfId="32644" applyFont="1" applyFill="1" applyBorder="1" applyAlignment="1">
      <alignment horizontal="center" vertical="center" wrapText="1"/>
    </xf>
    <xf numFmtId="0" fontId="2" fillId="12" borderId="16" xfId="32644" applyFill="1" applyBorder="1" applyAlignment="1">
      <alignment horizontal="center" vertical="center" wrapText="1"/>
    </xf>
    <xf numFmtId="0" fontId="112" fillId="14" borderId="4" xfId="32644" applyFont="1" applyFill="1" applyBorder="1" applyAlignment="1">
      <alignment horizontal="center" vertical="center"/>
    </xf>
    <xf numFmtId="0" fontId="112" fillId="14" borderId="7" xfId="32644" applyFont="1" applyFill="1" applyBorder="1" applyAlignment="1">
      <alignment horizontal="center" vertical="center"/>
    </xf>
    <xf numFmtId="0" fontId="111" fillId="14" borderId="4" xfId="32644" applyFont="1" applyFill="1" applyBorder="1" applyAlignment="1">
      <alignment vertical="center" wrapText="1"/>
    </xf>
    <xf numFmtId="0" fontId="111" fillId="14" borderId="10" xfId="32644" applyFont="1" applyFill="1" applyBorder="1" applyAlignment="1">
      <alignment vertical="center" wrapText="1"/>
    </xf>
    <xf numFmtId="0" fontId="111" fillId="14" borderId="7" xfId="32644" applyFont="1" applyFill="1" applyBorder="1" applyAlignment="1">
      <alignment vertical="center" wrapText="1"/>
    </xf>
    <xf numFmtId="0" fontId="103" fillId="2" borderId="0" xfId="32643" applyFont="1" applyFill="1" applyAlignment="1">
      <alignment horizontal="center" wrapText="1"/>
    </xf>
    <xf numFmtId="0" fontId="104" fillId="2" borderId="0" xfId="32643" applyFont="1" applyFill="1" applyAlignment="1">
      <alignment horizontal="center"/>
    </xf>
    <xf numFmtId="0" fontId="111" fillId="14" borderId="16" xfId="32644" applyFont="1" applyFill="1" applyBorder="1" applyAlignment="1">
      <alignment horizontal="center" vertical="center"/>
    </xf>
    <xf numFmtId="0" fontId="99" fillId="2" borderId="0" xfId="2841" applyFont="1" applyFill="1" applyAlignment="1">
      <alignment horizontal="center" wrapText="1"/>
    </xf>
    <xf numFmtId="0" fontId="101" fillId="2" borderId="0" xfId="2841" applyFont="1" applyFill="1" applyAlignment="1">
      <alignment horizontal="center" vertical="top"/>
    </xf>
    <xf numFmtId="0" fontId="103" fillId="2" borderId="0" xfId="2842" applyFont="1" applyFill="1" applyAlignment="1">
      <alignment horizontal="center" wrapText="1"/>
    </xf>
    <xf numFmtId="0" fontId="103" fillId="0" borderId="0" xfId="32631" applyFont="1" applyAlignment="1">
      <alignment horizontal="center" wrapText="1"/>
    </xf>
    <xf numFmtId="0" fontId="99" fillId="0" borderId="0" xfId="32631" applyFont="1" applyAlignment="1">
      <alignment horizontal="center" wrapText="1"/>
    </xf>
    <xf numFmtId="14" fontId="101" fillId="0" borderId="0" xfId="0" applyNumberFormat="1" applyFont="1" applyAlignment="1">
      <alignment horizontal="left" vertical="top" wrapText="1"/>
    </xf>
    <xf numFmtId="0" fontId="0" fillId="0" borderId="0" xfId="0" applyAlignment="1">
      <alignment horizontal="left"/>
    </xf>
    <xf numFmtId="0" fontId="108" fillId="2" borderId="0" xfId="0" applyFont="1" applyFill="1" applyAlignment="1">
      <alignment horizontal="center" vertical="center" wrapText="1"/>
    </xf>
    <xf numFmtId="14" fontId="109" fillId="2" borderId="0" xfId="0" applyNumberFormat="1" applyFont="1" applyFill="1" applyAlignment="1">
      <alignment horizontal="center" vertical="center" wrapText="1"/>
    </xf>
    <xf numFmtId="0" fontId="86" fillId="0" borderId="16" xfId="0" applyFont="1" applyFill="1" applyBorder="1" applyAlignment="1">
      <alignment horizontal="center" vertical="center"/>
    </xf>
    <xf numFmtId="0" fontId="1" fillId="13" borderId="16" xfId="32644" applyFont="1" applyFill="1" applyBorder="1" applyAlignment="1">
      <alignment horizontal="left" vertical="center" wrapText="1"/>
    </xf>
    <xf numFmtId="0" fontId="1" fillId="4" borderId="16" xfId="32644" applyFont="1" applyFill="1" applyBorder="1" applyAlignment="1">
      <alignment horizontal="left" vertical="center" wrapText="1"/>
    </xf>
    <xf numFmtId="164" fontId="180" fillId="0" borderId="16" xfId="7" applyNumberFormat="1" applyFont="1" applyFill="1" applyBorder="1" applyAlignment="1">
      <alignment horizontal="center" vertical="center"/>
    </xf>
    <xf numFmtId="164" fontId="179" fillId="0" borderId="16" xfId="3" applyNumberFormat="1" applyFont="1" applyFill="1" applyBorder="1" applyAlignment="1">
      <alignment horizontal="center" vertical="center" wrapText="1"/>
    </xf>
  </cellXfs>
  <cellStyles count="32645">
    <cellStyle name="Hipervínculo" xfId="7" builtinId="8" customBuiltin="1"/>
    <cellStyle name="Hipervínculo 2" xfId="704" xr:uid="{00000000-0005-0000-0000-000001000000}"/>
    <cellStyle name="Input Custom" xfId="1" xr:uid="{00000000-0005-0000-0000-000002000000}"/>
    <cellStyle name="Input Custom 3" xfId="32630" xr:uid="{00000000-0005-0000-0000-000003000000}"/>
    <cellStyle name="Millares" xfId="5" builtinId="3"/>
    <cellStyle name="Millares 10" xfId="1420" xr:uid="{00000000-0005-0000-0000-000005000000}"/>
    <cellStyle name="Millares 10 2" xfId="6719" xr:uid="{00000000-0005-0000-0000-000006000000}"/>
    <cellStyle name="Millares 10 2 2" xfId="14865" xr:uid="{00000000-0005-0000-0000-000007000000}"/>
    <cellStyle name="Millares 10 2 2 2" xfId="31161" xr:uid="{00000000-0005-0000-0000-000008000000}"/>
    <cellStyle name="Millares 10 2 3" xfId="23015" xr:uid="{00000000-0005-0000-0000-000009000000}"/>
    <cellStyle name="Millares 10 3" xfId="9566" xr:uid="{00000000-0005-0000-0000-00000A000000}"/>
    <cellStyle name="Millares 10 3 2" xfId="25862" xr:uid="{00000000-0005-0000-0000-00000B000000}"/>
    <cellStyle name="Millares 10 4" xfId="17716" xr:uid="{00000000-0005-0000-0000-00000C000000}"/>
    <cellStyle name="Millares 11" xfId="2828" xr:uid="{00000000-0005-0000-0000-00000D000000}"/>
    <cellStyle name="Millares 11 2" xfId="8127" xr:uid="{00000000-0005-0000-0000-00000E000000}"/>
    <cellStyle name="Millares 11 2 2" xfId="16273" xr:uid="{00000000-0005-0000-0000-00000F000000}"/>
    <cellStyle name="Millares 11 2 2 2" xfId="32569" xr:uid="{00000000-0005-0000-0000-000010000000}"/>
    <cellStyle name="Millares 11 2 3" xfId="24423" xr:uid="{00000000-0005-0000-0000-000011000000}"/>
    <cellStyle name="Millares 11 3" xfId="10974" xr:uid="{00000000-0005-0000-0000-000012000000}"/>
    <cellStyle name="Millares 11 3 2" xfId="27270" xr:uid="{00000000-0005-0000-0000-000013000000}"/>
    <cellStyle name="Millares 11 4" xfId="19124" xr:uid="{00000000-0005-0000-0000-000014000000}"/>
    <cellStyle name="Millares 12" xfId="5309" xr:uid="{00000000-0005-0000-0000-000015000000}"/>
    <cellStyle name="Millares 12 2" xfId="13455" xr:uid="{00000000-0005-0000-0000-000016000000}"/>
    <cellStyle name="Millares 12 2 2" xfId="29751" xr:uid="{00000000-0005-0000-0000-000017000000}"/>
    <cellStyle name="Millares 12 3" xfId="21605" xr:uid="{00000000-0005-0000-0000-000018000000}"/>
    <cellStyle name="Millares 13" xfId="8156" xr:uid="{00000000-0005-0000-0000-000019000000}"/>
    <cellStyle name="Millares 13 2" xfId="24452" xr:uid="{00000000-0005-0000-0000-00001A000000}"/>
    <cellStyle name="Millares 14" xfId="16306" xr:uid="{00000000-0005-0000-0000-00001B000000}"/>
    <cellStyle name="Millares 2" xfId="20" xr:uid="{00000000-0005-0000-0000-00001C000000}"/>
    <cellStyle name="Millares 2 10" xfId="8167" xr:uid="{00000000-0005-0000-0000-00001D000000}"/>
    <cellStyle name="Millares 2 10 2" xfId="24463" xr:uid="{00000000-0005-0000-0000-00001E000000}"/>
    <cellStyle name="Millares 2 11" xfId="16317" xr:uid="{00000000-0005-0000-0000-00001F000000}"/>
    <cellStyle name="Millares 2 2" xfId="42" xr:uid="{00000000-0005-0000-0000-000020000000}"/>
    <cellStyle name="Millares 2 2 10" xfId="16339" xr:uid="{00000000-0005-0000-0000-000021000000}"/>
    <cellStyle name="Millares 2 2 2" xfId="86" xr:uid="{00000000-0005-0000-0000-000022000000}"/>
    <cellStyle name="Millares 2 2 2 2" xfId="176" xr:uid="{00000000-0005-0000-0000-000023000000}"/>
    <cellStyle name="Millares 2 2 2 2 2" xfId="520" xr:uid="{00000000-0005-0000-0000-000024000000}"/>
    <cellStyle name="Millares 2 2 2 2 2 2" xfId="1226" xr:uid="{00000000-0005-0000-0000-000025000000}"/>
    <cellStyle name="Millares 2 2 2 2 2 2 2" xfId="2636" xr:uid="{00000000-0005-0000-0000-000026000000}"/>
    <cellStyle name="Millares 2 2 2 2 2 2 2 2" xfId="7935" xr:uid="{00000000-0005-0000-0000-000027000000}"/>
    <cellStyle name="Millares 2 2 2 2 2 2 2 2 2" xfId="16081" xr:uid="{00000000-0005-0000-0000-000028000000}"/>
    <cellStyle name="Millares 2 2 2 2 2 2 2 2 2 2" xfId="32377" xr:uid="{00000000-0005-0000-0000-000029000000}"/>
    <cellStyle name="Millares 2 2 2 2 2 2 2 2 3" xfId="24231" xr:uid="{00000000-0005-0000-0000-00002A000000}"/>
    <cellStyle name="Millares 2 2 2 2 2 2 2 3" xfId="10782" xr:uid="{00000000-0005-0000-0000-00002B000000}"/>
    <cellStyle name="Millares 2 2 2 2 2 2 2 3 2" xfId="27078" xr:uid="{00000000-0005-0000-0000-00002C000000}"/>
    <cellStyle name="Millares 2 2 2 2 2 2 2 4" xfId="18932" xr:uid="{00000000-0005-0000-0000-00002D000000}"/>
    <cellStyle name="Millares 2 2 2 2 2 2 3" xfId="6525" xr:uid="{00000000-0005-0000-0000-00002E000000}"/>
    <cellStyle name="Millares 2 2 2 2 2 2 3 2" xfId="14671" xr:uid="{00000000-0005-0000-0000-00002F000000}"/>
    <cellStyle name="Millares 2 2 2 2 2 2 3 2 2" xfId="30967" xr:uid="{00000000-0005-0000-0000-000030000000}"/>
    <cellStyle name="Millares 2 2 2 2 2 2 3 3" xfId="22821" xr:uid="{00000000-0005-0000-0000-000031000000}"/>
    <cellStyle name="Millares 2 2 2 2 2 2 4" xfId="9372" xr:uid="{00000000-0005-0000-0000-000032000000}"/>
    <cellStyle name="Millares 2 2 2 2 2 2 4 2" xfId="25668" xr:uid="{00000000-0005-0000-0000-000033000000}"/>
    <cellStyle name="Millares 2 2 2 2 2 2 5" xfId="17522" xr:uid="{00000000-0005-0000-0000-000034000000}"/>
    <cellStyle name="Millares 2 2 2 2 2 3" xfId="1931" xr:uid="{00000000-0005-0000-0000-000035000000}"/>
    <cellStyle name="Millares 2 2 2 2 2 3 2" xfId="7230" xr:uid="{00000000-0005-0000-0000-000036000000}"/>
    <cellStyle name="Millares 2 2 2 2 2 3 2 2" xfId="15376" xr:uid="{00000000-0005-0000-0000-000037000000}"/>
    <cellStyle name="Millares 2 2 2 2 2 3 2 2 2" xfId="31672" xr:uid="{00000000-0005-0000-0000-000038000000}"/>
    <cellStyle name="Millares 2 2 2 2 2 3 2 3" xfId="23526" xr:uid="{00000000-0005-0000-0000-000039000000}"/>
    <cellStyle name="Millares 2 2 2 2 2 3 3" xfId="10077" xr:uid="{00000000-0005-0000-0000-00003A000000}"/>
    <cellStyle name="Millares 2 2 2 2 2 3 3 2" xfId="26373" xr:uid="{00000000-0005-0000-0000-00003B000000}"/>
    <cellStyle name="Millares 2 2 2 2 2 3 4" xfId="18227" xr:uid="{00000000-0005-0000-0000-00003C000000}"/>
    <cellStyle name="Millares 2 2 2 2 2 4" xfId="5820" xr:uid="{00000000-0005-0000-0000-00003D000000}"/>
    <cellStyle name="Millares 2 2 2 2 2 4 2" xfId="13966" xr:uid="{00000000-0005-0000-0000-00003E000000}"/>
    <cellStyle name="Millares 2 2 2 2 2 4 2 2" xfId="30262" xr:uid="{00000000-0005-0000-0000-00003F000000}"/>
    <cellStyle name="Millares 2 2 2 2 2 4 3" xfId="22116" xr:uid="{00000000-0005-0000-0000-000040000000}"/>
    <cellStyle name="Millares 2 2 2 2 2 5" xfId="8667" xr:uid="{00000000-0005-0000-0000-000041000000}"/>
    <cellStyle name="Millares 2 2 2 2 2 5 2" xfId="24963" xr:uid="{00000000-0005-0000-0000-000042000000}"/>
    <cellStyle name="Millares 2 2 2 2 2 6" xfId="16817" xr:uid="{00000000-0005-0000-0000-000043000000}"/>
    <cellStyle name="Millares 2 2 2 2 3" xfId="882" xr:uid="{00000000-0005-0000-0000-000044000000}"/>
    <cellStyle name="Millares 2 2 2 2 3 2" xfId="2292" xr:uid="{00000000-0005-0000-0000-000045000000}"/>
    <cellStyle name="Millares 2 2 2 2 3 2 2" xfId="7591" xr:uid="{00000000-0005-0000-0000-000046000000}"/>
    <cellStyle name="Millares 2 2 2 2 3 2 2 2" xfId="15737" xr:uid="{00000000-0005-0000-0000-000047000000}"/>
    <cellStyle name="Millares 2 2 2 2 3 2 2 2 2" xfId="32033" xr:uid="{00000000-0005-0000-0000-000048000000}"/>
    <cellStyle name="Millares 2 2 2 2 3 2 2 3" xfId="23887" xr:uid="{00000000-0005-0000-0000-000049000000}"/>
    <cellStyle name="Millares 2 2 2 2 3 2 3" xfId="10438" xr:uid="{00000000-0005-0000-0000-00004A000000}"/>
    <cellStyle name="Millares 2 2 2 2 3 2 3 2" xfId="26734" xr:uid="{00000000-0005-0000-0000-00004B000000}"/>
    <cellStyle name="Millares 2 2 2 2 3 2 4" xfId="18588" xr:uid="{00000000-0005-0000-0000-00004C000000}"/>
    <cellStyle name="Millares 2 2 2 2 3 3" xfId="6181" xr:uid="{00000000-0005-0000-0000-00004D000000}"/>
    <cellStyle name="Millares 2 2 2 2 3 3 2" xfId="14327" xr:uid="{00000000-0005-0000-0000-00004E000000}"/>
    <cellStyle name="Millares 2 2 2 2 3 3 2 2" xfId="30623" xr:uid="{00000000-0005-0000-0000-00004F000000}"/>
    <cellStyle name="Millares 2 2 2 2 3 3 3" xfId="22477" xr:uid="{00000000-0005-0000-0000-000050000000}"/>
    <cellStyle name="Millares 2 2 2 2 3 4" xfId="9028" xr:uid="{00000000-0005-0000-0000-000051000000}"/>
    <cellStyle name="Millares 2 2 2 2 3 4 2" xfId="25324" xr:uid="{00000000-0005-0000-0000-000052000000}"/>
    <cellStyle name="Millares 2 2 2 2 3 5" xfId="17178" xr:uid="{00000000-0005-0000-0000-000053000000}"/>
    <cellStyle name="Millares 2 2 2 2 4" xfId="1587" xr:uid="{00000000-0005-0000-0000-000054000000}"/>
    <cellStyle name="Millares 2 2 2 2 4 2" xfId="6886" xr:uid="{00000000-0005-0000-0000-000055000000}"/>
    <cellStyle name="Millares 2 2 2 2 4 2 2" xfId="15032" xr:uid="{00000000-0005-0000-0000-000056000000}"/>
    <cellStyle name="Millares 2 2 2 2 4 2 2 2" xfId="31328" xr:uid="{00000000-0005-0000-0000-000057000000}"/>
    <cellStyle name="Millares 2 2 2 2 4 2 3" xfId="23182" xr:uid="{00000000-0005-0000-0000-000058000000}"/>
    <cellStyle name="Millares 2 2 2 2 4 3" xfId="9733" xr:uid="{00000000-0005-0000-0000-000059000000}"/>
    <cellStyle name="Millares 2 2 2 2 4 3 2" xfId="26029" xr:uid="{00000000-0005-0000-0000-00005A000000}"/>
    <cellStyle name="Millares 2 2 2 2 4 4" xfId="17883" xr:uid="{00000000-0005-0000-0000-00005B000000}"/>
    <cellStyle name="Millares 2 2 2 2 5" xfId="5476" xr:uid="{00000000-0005-0000-0000-00005C000000}"/>
    <cellStyle name="Millares 2 2 2 2 5 2" xfId="13622" xr:uid="{00000000-0005-0000-0000-00005D000000}"/>
    <cellStyle name="Millares 2 2 2 2 5 2 2" xfId="29918" xr:uid="{00000000-0005-0000-0000-00005E000000}"/>
    <cellStyle name="Millares 2 2 2 2 5 3" xfId="21772" xr:uid="{00000000-0005-0000-0000-00005F000000}"/>
    <cellStyle name="Millares 2 2 2 2 6" xfId="8323" xr:uid="{00000000-0005-0000-0000-000060000000}"/>
    <cellStyle name="Millares 2 2 2 2 6 2" xfId="24619" xr:uid="{00000000-0005-0000-0000-000061000000}"/>
    <cellStyle name="Millares 2 2 2 2 7" xfId="16473" xr:uid="{00000000-0005-0000-0000-000062000000}"/>
    <cellStyle name="Millares 2 2 2 3" xfId="340" xr:uid="{00000000-0005-0000-0000-000063000000}"/>
    <cellStyle name="Millares 2 2 2 3 2" xfId="684" xr:uid="{00000000-0005-0000-0000-000064000000}"/>
    <cellStyle name="Millares 2 2 2 3 2 2" xfId="1390" xr:uid="{00000000-0005-0000-0000-000065000000}"/>
    <cellStyle name="Millares 2 2 2 3 2 2 2" xfId="2800" xr:uid="{00000000-0005-0000-0000-000066000000}"/>
    <cellStyle name="Millares 2 2 2 3 2 2 2 2" xfId="8099" xr:uid="{00000000-0005-0000-0000-000067000000}"/>
    <cellStyle name="Millares 2 2 2 3 2 2 2 2 2" xfId="16245" xr:uid="{00000000-0005-0000-0000-000068000000}"/>
    <cellStyle name="Millares 2 2 2 3 2 2 2 2 2 2" xfId="32541" xr:uid="{00000000-0005-0000-0000-000069000000}"/>
    <cellStyle name="Millares 2 2 2 3 2 2 2 2 3" xfId="24395" xr:uid="{00000000-0005-0000-0000-00006A000000}"/>
    <cellStyle name="Millares 2 2 2 3 2 2 2 3" xfId="10946" xr:uid="{00000000-0005-0000-0000-00006B000000}"/>
    <cellStyle name="Millares 2 2 2 3 2 2 2 3 2" xfId="27242" xr:uid="{00000000-0005-0000-0000-00006C000000}"/>
    <cellStyle name="Millares 2 2 2 3 2 2 2 4" xfId="19096" xr:uid="{00000000-0005-0000-0000-00006D000000}"/>
    <cellStyle name="Millares 2 2 2 3 2 2 3" xfId="6689" xr:uid="{00000000-0005-0000-0000-00006E000000}"/>
    <cellStyle name="Millares 2 2 2 3 2 2 3 2" xfId="14835" xr:uid="{00000000-0005-0000-0000-00006F000000}"/>
    <cellStyle name="Millares 2 2 2 3 2 2 3 2 2" xfId="31131" xr:uid="{00000000-0005-0000-0000-000070000000}"/>
    <cellStyle name="Millares 2 2 2 3 2 2 3 3" xfId="22985" xr:uid="{00000000-0005-0000-0000-000071000000}"/>
    <cellStyle name="Millares 2 2 2 3 2 2 4" xfId="9536" xr:uid="{00000000-0005-0000-0000-000072000000}"/>
    <cellStyle name="Millares 2 2 2 3 2 2 4 2" xfId="25832" xr:uid="{00000000-0005-0000-0000-000073000000}"/>
    <cellStyle name="Millares 2 2 2 3 2 2 5" xfId="17686" xr:uid="{00000000-0005-0000-0000-000074000000}"/>
    <cellStyle name="Millares 2 2 2 3 2 3" xfId="2095" xr:uid="{00000000-0005-0000-0000-000075000000}"/>
    <cellStyle name="Millares 2 2 2 3 2 3 2" xfId="7394" xr:uid="{00000000-0005-0000-0000-000076000000}"/>
    <cellStyle name="Millares 2 2 2 3 2 3 2 2" xfId="15540" xr:uid="{00000000-0005-0000-0000-000077000000}"/>
    <cellStyle name="Millares 2 2 2 3 2 3 2 2 2" xfId="31836" xr:uid="{00000000-0005-0000-0000-000078000000}"/>
    <cellStyle name="Millares 2 2 2 3 2 3 2 3" xfId="23690" xr:uid="{00000000-0005-0000-0000-000079000000}"/>
    <cellStyle name="Millares 2 2 2 3 2 3 3" xfId="10241" xr:uid="{00000000-0005-0000-0000-00007A000000}"/>
    <cellStyle name="Millares 2 2 2 3 2 3 3 2" xfId="26537" xr:uid="{00000000-0005-0000-0000-00007B000000}"/>
    <cellStyle name="Millares 2 2 2 3 2 3 4" xfId="18391" xr:uid="{00000000-0005-0000-0000-00007C000000}"/>
    <cellStyle name="Millares 2 2 2 3 2 4" xfId="5984" xr:uid="{00000000-0005-0000-0000-00007D000000}"/>
    <cellStyle name="Millares 2 2 2 3 2 4 2" xfId="14130" xr:uid="{00000000-0005-0000-0000-00007E000000}"/>
    <cellStyle name="Millares 2 2 2 3 2 4 2 2" xfId="30426" xr:uid="{00000000-0005-0000-0000-00007F000000}"/>
    <cellStyle name="Millares 2 2 2 3 2 4 3" xfId="22280" xr:uid="{00000000-0005-0000-0000-000080000000}"/>
    <cellStyle name="Millares 2 2 2 3 2 5" xfId="8831" xr:uid="{00000000-0005-0000-0000-000081000000}"/>
    <cellStyle name="Millares 2 2 2 3 2 5 2" xfId="25127" xr:uid="{00000000-0005-0000-0000-000082000000}"/>
    <cellStyle name="Millares 2 2 2 3 2 6" xfId="16981" xr:uid="{00000000-0005-0000-0000-000083000000}"/>
    <cellStyle name="Millares 2 2 2 3 3" xfId="1046" xr:uid="{00000000-0005-0000-0000-000084000000}"/>
    <cellStyle name="Millares 2 2 2 3 3 2" xfId="2456" xr:uid="{00000000-0005-0000-0000-000085000000}"/>
    <cellStyle name="Millares 2 2 2 3 3 2 2" xfId="7755" xr:uid="{00000000-0005-0000-0000-000086000000}"/>
    <cellStyle name="Millares 2 2 2 3 3 2 2 2" xfId="15901" xr:uid="{00000000-0005-0000-0000-000087000000}"/>
    <cellStyle name="Millares 2 2 2 3 3 2 2 2 2" xfId="32197" xr:uid="{00000000-0005-0000-0000-000088000000}"/>
    <cellStyle name="Millares 2 2 2 3 3 2 2 3" xfId="24051" xr:uid="{00000000-0005-0000-0000-000089000000}"/>
    <cellStyle name="Millares 2 2 2 3 3 2 3" xfId="10602" xr:uid="{00000000-0005-0000-0000-00008A000000}"/>
    <cellStyle name="Millares 2 2 2 3 3 2 3 2" xfId="26898" xr:uid="{00000000-0005-0000-0000-00008B000000}"/>
    <cellStyle name="Millares 2 2 2 3 3 2 4" xfId="18752" xr:uid="{00000000-0005-0000-0000-00008C000000}"/>
    <cellStyle name="Millares 2 2 2 3 3 3" xfId="6345" xr:uid="{00000000-0005-0000-0000-00008D000000}"/>
    <cellStyle name="Millares 2 2 2 3 3 3 2" xfId="14491" xr:uid="{00000000-0005-0000-0000-00008E000000}"/>
    <cellStyle name="Millares 2 2 2 3 3 3 2 2" xfId="30787" xr:uid="{00000000-0005-0000-0000-00008F000000}"/>
    <cellStyle name="Millares 2 2 2 3 3 3 3" xfId="22641" xr:uid="{00000000-0005-0000-0000-000090000000}"/>
    <cellStyle name="Millares 2 2 2 3 3 4" xfId="9192" xr:uid="{00000000-0005-0000-0000-000091000000}"/>
    <cellStyle name="Millares 2 2 2 3 3 4 2" xfId="25488" xr:uid="{00000000-0005-0000-0000-000092000000}"/>
    <cellStyle name="Millares 2 2 2 3 3 5" xfId="17342" xr:uid="{00000000-0005-0000-0000-000093000000}"/>
    <cellStyle name="Millares 2 2 2 3 4" xfId="1751" xr:uid="{00000000-0005-0000-0000-000094000000}"/>
    <cellStyle name="Millares 2 2 2 3 4 2" xfId="7050" xr:uid="{00000000-0005-0000-0000-000095000000}"/>
    <cellStyle name="Millares 2 2 2 3 4 2 2" xfId="15196" xr:uid="{00000000-0005-0000-0000-000096000000}"/>
    <cellStyle name="Millares 2 2 2 3 4 2 2 2" xfId="31492" xr:uid="{00000000-0005-0000-0000-000097000000}"/>
    <cellStyle name="Millares 2 2 2 3 4 2 3" xfId="23346" xr:uid="{00000000-0005-0000-0000-000098000000}"/>
    <cellStyle name="Millares 2 2 2 3 4 3" xfId="9897" xr:uid="{00000000-0005-0000-0000-000099000000}"/>
    <cellStyle name="Millares 2 2 2 3 4 3 2" xfId="26193" xr:uid="{00000000-0005-0000-0000-00009A000000}"/>
    <cellStyle name="Millares 2 2 2 3 4 4" xfId="18047" xr:uid="{00000000-0005-0000-0000-00009B000000}"/>
    <cellStyle name="Millares 2 2 2 3 5" xfId="5640" xr:uid="{00000000-0005-0000-0000-00009C000000}"/>
    <cellStyle name="Millares 2 2 2 3 5 2" xfId="13786" xr:uid="{00000000-0005-0000-0000-00009D000000}"/>
    <cellStyle name="Millares 2 2 2 3 5 2 2" xfId="30082" xr:uid="{00000000-0005-0000-0000-00009E000000}"/>
    <cellStyle name="Millares 2 2 2 3 5 3" xfId="21936" xr:uid="{00000000-0005-0000-0000-00009F000000}"/>
    <cellStyle name="Millares 2 2 2 3 6" xfId="8487" xr:uid="{00000000-0005-0000-0000-0000A0000000}"/>
    <cellStyle name="Millares 2 2 2 3 6 2" xfId="24783" xr:uid="{00000000-0005-0000-0000-0000A1000000}"/>
    <cellStyle name="Millares 2 2 2 3 7" xfId="16637" xr:uid="{00000000-0005-0000-0000-0000A2000000}"/>
    <cellStyle name="Millares 2 2 2 4" xfId="430" xr:uid="{00000000-0005-0000-0000-0000A3000000}"/>
    <cellStyle name="Millares 2 2 2 4 2" xfId="1136" xr:uid="{00000000-0005-0000-0000-0000A4000000}"/>
    <cellStyle name="Millares 2 2 2 4 2 2" xfId="2546" xr:uid="{00000000-0005-0000-0000-0000A5000000}"/>
    <cellStyle name="Millares 2 2 2 4 2 2 2" xfId="7845" xr:uid="{00000000-0005-0000-0000-0000A6000000}"/>
    <cellStyle name="Millares 2 2 2 4 2 2 2 2" xfId="15991" xr:uid="{00000000-0005-0000-0000-0000A7000000}"/>
    <cellStyle name="Millares 2 2 2 4 2 2 2 2 2" xfId="32287" xr:uid="{00000000-0005-0000-0000-0000A8000000}"/>
    <cellStyle name="Millares 2 2 2 4 2 2 2 3" xfId="24141" xr:uid="{00000000-0005-0000-0000-0000A9000000}"/>
    <cellStyle name="Millares 2 2 2 4 2 2 3" xfId="10692" xr:uid="{00000000-0005-0000-0000-0000AA000000}"/>
    <cellStyle name="Millares 2 2 2 4 2 2 3 2" xfId="26988" xr:uid="{00000000-0005-0000-0000-0000AB000000}"/>
    <cellStyle name="Millares 2 2 2 4 2 2 4" xfId="18842" xr:uid="{00000000-0005-0000-0000-0000AC000000}"/>
    <cellStyle name="Millares 2 2 2 4 2 3" xfId="6435" xr:uid="{00000000-0005-0000-0000-0000AD000000}"/>
    <cellStyle name="Millares 2 2 2 4 2 3 2" xfId="14581" xr:uid="{00000000-0005-0000-0000-0000AE000000}"/>
    <cellStyle name="Millares 2 2 2 4 2 3 2 2" xfId="30877" xr:uid="{00000000-0005-0000-0000-0000AF000000}"/>
    <cellStyle name="Millares 2 2 2 4 2 3 3" xfId="22731" xr:uid="{00000000-0005-0000-0000-0000B0000000}"/>
    <cellStyle name="Millares 2 2 2 4 2 4" xfId="9282" xr:uid="{00000000-0005-0000-0000-0000B1000000}"/>
    <cellStyle name="Millares 2 2 2 4 2 4 2" xfId="25578" xr:uid="{00000000-0005-0000-0000-0000B2000000}"/>
    <cellStyle name="Millares 2 2 2 4 2 5" xfId="17432" xr:uid="{00000000-0005-0000-0000-0000B3000000}"/>
    <cellStyle name="Millares 2 2 2 4 3" xfId="1841" xr:uid="{00000000-0005-0000-0000-0000B4000000}"/>
    <cellStyle name="Millares 2 2 2 4 3 2" xfId="7140" xr:uid="{00000000-0005-0000-0000-0000B5000000}"/>
    <cellStyle name="Millares 2 2 2 4 3 2 2" xfId="15286" xr:uid="{00000000-0005-0000-0000-0000B6000000}"/>
    <cellStyle name="Millares 2 2 2 4 3 2 2 2" xfId="31582" xr:uid="{00000000-0005-0000-0000-0000B7000000}"/>
    <cellStyle name="Millares 2 2 2 4 3 2 3" xfId="23436" xr:uid="{00000000-0005-0000-0000-0000B8000000}"/>
    <cellStyle name="Millares 2 2 2 4 3 3" xfId="9987" xr:uid="{00000000-0005-0000-0000-0000B9000000}"/>
    <cellStyle name="Millares 2 2 2 4 3 3 2" xfId="26283" xr:uid="{00000000-0005-0000-0000-0000BA000000}"/>
    <cellStyle name="Millares 2 2 2 4 3 4" xfId="18137" xr:uid="{00000000-0005-0000-0000-0000BB000000}"/>
    <cellStyle name="Millares 2 2 2 4 4" xfId="5730" xr:uid="{00000000-0005-0000-0000-0000BC000000}"/>
    <cellStyle name="Millares 2 2 2 4 4 2" xfId="13876" xr:uid="{00000000-0005-0000-0000-0000BD000000}"/>
    <cellStyle name="Millares 2 2 2 4 4 2 2" xfId="30172" xr:uid="{00000000-0005-0000-0000-0000BE000000}"/>
    <cellStyle name="Millares 2 2 2 4 4 3" xfId="22026" xr:uid="{00000000-0005-0000-0000-0000BF000000}"/>
    <cellStyle name="Millares 2 2 2 4 5" xfId="8577" xr:uid="{00000000-0005-0000-0000-0000C0000000}"/>
    <cellStyle name="Millares 2 2 2 4 5 2" xfId="24873" xr:uid="{00000000-0005-0000-0000-0000C1000000}"/>
    <cellStyle name="Millares 2 2 2 4 6" xfId="16727" xr:uid="{00000000-0005-0000-0000-0000C2000000}"/>
    <cellStyle name="Millares 2 2 2 5" xfId="792" xr:uid="{00000000-0005-0000-0000-0000C3000000}"/>
    <cellStyle name="Millares 2 2 2 5 2" xfId="2202" xr:uid="{00000000-0005-0000-0000-0000C4000000}"/>
    <cellStyle name="Millares 2 2 2 5 2 2" xfId="7501" xr:uid="{00000000-0005-0000-0000-0000C5000000}"/>
    <cellStyle name="Millares 2 2 2 5 2 2 2" xfId="15647" xr:uid="{00000000-0005-0000-0000-0000C6000000}"/>
    <cellStyle name="Millares 2 2 2 5 2 2 2 2" xfId="31943" xr:uid="{00000000-0005-0000-0000-0000C7000000}"/>
    <cellStyle name="Millares 2 2 2 5 2 2 3" xfId="23797" xr:uid="{00000000-0005-0000-0000-0000C8000000}"/>
    <cellStyle name="Millares 2 2 2 5 2 3" xfId="10348" xr:uid="{00000000-0005-0000-0000-0000C9000000}"/>
    <cellStyle name="Millares 2 2 2 5 2 3 2" xfId="26644" xr:uid="{00000000-0005-0000-0000-0000CA000000}"/>
    <cellStyle name="Millares 2 2 2 5 2 4" xfId="18498" xr:uid="{00000000-0005-0000-0000-0000CB000000}"/>
    <cellStyle name="Millares 2 2 2 5 3" xfId="6091" xr:uid="{00000000-0005-0000-0000-0000CC000000}"/>
    <cellStyle name="Millares 2 2 2 5 3 2" xfId="14237" xr:uid="{00000000-0005-0000-0000-0000CD000000}"/>
    <cellStyle name="Millares 2 2 2 5 3 2 2" xfId="30533" xr:uid="{00000000-0005-0000-0000-0000CE000000}"/>
    <cellStyle name="Millares 2 2 2 5 3 3" xfId="22387" xr:uid="{00000000-0005-0000-0000-0000CF000000}"/>
    <cellStyle name="Millares 2 2 2 5 4" xfId="8938" xr:uid="{00000000-0005-0000-0000-0000D0000000}"/>
    <cellStyle name="Millares 2 2 2 5 4 2" xfId="25234" xr:uid="{00000000-0005-0000-0000-0000D1000000}"/>
    <cellStyle name="Millares 2 2 2 5 5" xfId="17088" xr:uid="{00000000-0005-0000-0000-0000D2000000}"/>
    <cellStyle name="Millares 2 2 2 6" xfId="1497" xr:uid="{00000000-0005-0000-0000-0000D3000000}"/>
    <cellStyle name="Millares 2 2 2 6 2" xfId="6796" xr:uid="{00000000-0005-0000-0000-0000D4000000}"/>
    <cellStyle name="Millares 2 2 2 6 2 2" xfId="14942" xr:uid="{00000000-0005-0000-0000-0000D5000000}"/>
    <cellStyle name="Millares 2 2 2 6 2 2 2" xfId="31238" xr:uid="{00000000-0005-0000-0000-0000D6000000}"/>
    <cellStyle name="Millares 2 2 2 6 2 3" xfId="23092" xr:uid="{00000000-0005-0000-0000-0000D7000000}"/>
    <cellStyle name="Millares 2 2 2 6 3" xfId="9643" xr:uid="{00000000-0005-0000-0000-0000D8000000}"/>
    <cellStyle name="Millares 2 2 2 6 3 2" xfId="25939" xr:uid="{00000000-0005-0000-0000-0000D9000000}"/>
    <cellStyle name="Millares 2 2 2 6 4" xfId="17793" xr:uid="{00000000-0005-0000-0000-0000DA000000}"/>
    <cellStyle name="Millares 2 2 2 7" xfId="5386" xr:uid="{00000000-0005-0000-0000-0000DB000000}"/>
    <cellStyle name="Millares 2 2 2 7 2" xfId="13532" xr:uid="{00000000-0005-0000-0000-0000DC000000}"/>
    <cellStyle name="Millares 2 2 2 7 2 2" xfId="29828" xr:uid="{00000000-0005-0000-0000-0000DD000000}"/>
    <cellStyle name="Millares 2 2 2 7 3" xfId="21682" xr:uid="{00000000-0005-0000-0000-0000DE000000}"/>
    <cellStyle name="Millares 2 2 2 8" xfId="8233" xr:uid="{00000000-0005-0000-0000-0000DF000000}"/>
    <cellStyle name="Millares 2 2 2 8 2" xfId="24529" xr:uid="{00000000-0005-0000-0000-0000E0000000}"/>
    <cellStyle name="Millares 2 2 2 9" xfId="16383" xr:uid="{00000000-0005-0000-0000-0000E1000000}"/>
    <cellStyle name="Millares 2 2 3" xfId="132" xr:uid="{00000000-0005-0000-0000-0000E2000000}"/>
    <cellStyle name="Millares 2 2 3 2" xfId="476" xr:uid="{00000000-0005-0000-0000-0000E3000000}"/>
    <cellStyle name="Millares 2 2 3 2 2" xfId="1182" xr:uid="{00000000-0005-0000-0000-0000E4000000}"/>
    <cellStyle name="Millares 2 2 3 2 2 2" xfId="2592" xr:uid="{00000000-0005-0000-0000-0000E5000000}"/>
    <cellStyle name="Millares 2 2 3 2 2 2 2" xfId="7891" xr:uid="{00000000-0005-0000-0000-0000E6000000}"/>
    <cellStyle name="Millares 2 2 3 2 2 2 2 2" xfId="16037" xr:uid="{00000000-0005-0000-0000-0000E7000000}"/>
    <cellStyle name="Millares 2 2 3 2 2 2 2 2 2" xfId="32333" xr:uid="{00000000-0005-0000-0000-0000E8000000}"/>
    <cellStyle name="Millares 2 2 3 2 2 2 2 3" xfId="24187" xr:uid="{00000000-0005-0000-0000-0000E9000000}"/>
    <cellStyle name="Millares 2 2 3 2 2 2 3" xfId="10738" xr:uid="{00000000-0005-0000-0000-0000EA000000}"/>
    <cellStyle name="Millares 2 2 3 2 2 2 3 2" xfId="27034" xr:uid="{00000000-0005-0000-0000-0000EB000000}"/>
    <cellStyle name="Millares 2 2 3 2 2 2 4" xfId="18888" xr:uid="{00000000-0005-0000-0000-0000EC000000}"/>
    <cellStyle name="Millares 2 2 3 2 2 3" xfId="6481" xr:uid="{00000000-0005-0000-0000-0000ED000000}"/>
    <cellStyle name="Millares 2 2 3 2 2 3 2" xfId="14627" xr:uid="{00000000-0005-0000-0000-0000EE000000}"/>
    <cellStyle name="Millares 2 2 3 2 2 3 2 2" xfId="30923" xr:uid="{00000000-0005-0000-0000-0000EF000000}"/>
    <cellStyle name="Millares 2 2 3 2 2 3 3" xfId="22777" xr:uid="{00000000-0005-0000-0000-0000F0000000}"/>
    <cellStyle name="Millares 2 2 3 2 2 4" xfId="9328" xr:uid="{00000000-0005-0000-0000-0000F1000000}"/>
    <cellStyle name="Millares 2 2 3 2 2 4 2" xfId="25624" xr:uid="{00000000-0005-0000-0000-0000F2000000}"/>
    <cellStyle name="Millares 2 2 3 2 2 5" xfId="17478" xr:uid="{00000000-0005-0000-0000-0000F3000000}"/>
    <cellStyle name="Millares 2 2 3 2 3" xfId="1887" xr:uid="{00000000-0005-0000-0000-0000F4000000}"/>
    <cellStyle name="Millares 2 2 3 2 3 2" xfId="7186" xr:uid="{00000000-0005-0000-0000-0000F5000000}"/>
    <cellStyle name="Millares 2 2 3 2 3 2 2" xfId="15332" xr:uid="{00000000-0005-0000-0000-0000F6000000}"/>
    <cellStyle name="Millares 2 2 3 2 3 2 2 2" xfId="31628" xr:uid="{00000000-0005-0000-0000-0000F7000000}"/>
    <cellStyle name="Millares 2 2 3 2 3 2 3" xfId="23482" xr:uid="{00000000-0005-0000-0000-0000F8000000}"/>
    <cellStyle name="Millares 2 2 3 2 3 3" xfId="10033" xr:uid="{00000000-0005-0000-0000-0000F9000000}"/>
    <cellStyle name="Millares 2 2 3 2 3 3 2" xfId="26329" xr:uid="{00000000-0005-0000-0000-0000FA000000}"/>
    <cellStyle name="Millares 2 2 3 2 3 4" xfId="18183" xr:uid="{00000000-0005-0000-0000-0000FB000000}"/>
    <cellStyle name="Millares 2 2 3 2 4" xfId="5776" xr:uid="{00000000-0005-0000-0000-0000FC000000}"/>
    <cellStyle name="Millares 2 2 3 2 4 2" xfId="13922" xr:uid="{00000000-0005-0000-0000-0000FD000000}"/>
    <cellStyle name="Millares 2 2 3 2 4 2 2" xfId="30218" xr:uid="{00000000-0005-0000-0000-0000FE000000}"/>
    <cellStyle name="Millares 2 2 3 2 4 3" xfId="22072" xr:uid="{00000000-0005-0000-0000-0000FF000000}"/>
    <cellStyle name="Millares 2 2 3 2 5" xfId="8623" xr:uid="{00000000-0005-0000-0000-000000010000}"/>
    <cellStyle name="Millares 2 2 3 2 5 2" xfId="24919" xr:uid="{00000000-0005-0000-0000-000001010000}"/>
    <cellStyle name="Millares 2 2 3 2 6" xfId="16773" xr:uid="{00000000-0005-0000-0000-000002010000}"/>
    <cellStyle name="Millares 2 2 3 3" xfId="838" xr:uid="{00000000-0005-0000-0000-000003010000}"/>
    <cellStyle name="Millares 2 2 3 3 2" xfId="2248" xr:uid="{00000000-0005-0000-0000-000004010000}"/>
    <cellStyle name="Millares 2 2 3 3 2 2" xfId="7547" xr:uid="{00000000-0005-0000-0000-000005010000}"/>
    <cellStyle name="Millares 2 2 3 3 2 2 2" xfId="15693" xr:uid="{00000000-0005-0000-0000-000006010000}"/>
    <cellStyle name="Millares 2 2 3 3 2 2 2 2" xfId="31989" xr:uid="{00000000-0005-0000-0000-000007010000}"/>
    <cellStyle name="Millares 2 2 3 3 2 2 3" xfId="23843" xr:uid="{00000000-0005-0000-0000-000008010000}"/>
    <cellStyle name="Millares 2 2 3 3 2 3" xfId="10394" xr:uid="{00000000-0005-0000-0000-000009010000}"/>
    <cellStyle name="Millares 2 2 3 3 2 3 2" xfId="26690" xr:uid="{00000000-0005-0000-0000-00000A010000}"/>
    <cellStyle name="Millares 2 2 3 3 2 4" xfId="18544" xr:uid="{00000000-0005-0000-0000-00000B010000}"/>
    <cellStyle name="Millares 2 2 3 3 3" xfId="6137" xr:uid="{00000000-0005-0000-0000-00000C010000}"/>
    <cellStyle name="Millares 2 2 3 3 3 2" xfId="14283" xr:uid="{00000000-0005-0000-0000-00000D010000}"/>
    <cellStyle name="Millares 2 2 3 3 3 2 2" xfId="30579" xr:uid="{00000000-0005-0000-0000-00000E010000}"/>
    <cellStyle name="Millares 2 2 3 3 3 3" xfId="22433" xr:uid="{00000000-0005-0000-0000-00000F010000}"/>
    <cellStyle name="Millares 2 2 3 3 4" xfId="8984" xr:uid="{00000000-0005-0000-0000-000010010000}"/>
    <cellStyle name="Millares 2 2 3 3 4 2" xfId="25280" xr:uid="{00000000-0005-0000-0000-000011010000}"/>
    <cellStyle name="Millares 2 2 3 3 5" xfId="17134" xr:uid="{00000000-0005-0000-0000-000012010000}"/>
    <cellStyle name="Millares 2 2 3 4" xfId="1543" xr:uid="{00000000-0005-0000-0000-000013010000}"/>
    <cellStyle name="Millares 2 2 3 4 2" xfId="6842" xr:uid="{00000000-0005-0000-0000-000014010000}"/>
    <cellStyle name="Millares 2 2 3 4 2 2" xfId="14988" xr:uid="{00000000-0005-0000-0000-000015010000}"/>
    <cellStyle name="Millares 2 2 3 4 2 2 2" xfId="31284" xr:uid="{00000000-0005-0000-0000-000016010000}"/>
    <cellStyle name="Millares 2 2 3 4 2 3" xfId="23138" xr:uid="{00000000-0005-0000-0000-000017010000}"/>
    <cellStyle name="Millares 2 2 3 4 3" xfId="9689" xr:uid="{00000000-0005-0000-0000-000018010000}"/>
    <cellStyle name="Millares 2 2 3 4 3 2" xfId="25985" xr:uid="{00000000-0005-0000-0000-000019010000}"/>
    <cellStyle name="Millares 2 2 3 4 4" xfId="17839" xr:uid="{00000000-0005-0000-0000-00001A010000}"/>
    <cellStyle name="Millares 2 2 3 5" xfId="5432" xr:uid="{00000000-0005-0000-0000-00001B010000}"/>
    <cellStyle name="Millares 2 2 3 5 2" xfId="13578" xr:uid="{00000000-0005-0000-0000-00001C010000}"/>
    <cellStyle name="Millares 2 2 3 5 2 2" xfId="29874" xr:uid="{00000000-0005-0000-0000-00001D010000}"/>
    <cellStyle name="Millares 2 2 3 5 3" xfId="21728" xr:uid="{00000000-0005-0000-0000-00001E010000}"/>
    <cellStyle name="Millares 2 2 3 6" xfId="8279" xr:uid="{00000000-0005-0000-0000-00001F010000}"/>
    <cellStyle name="Millares 2 2 3 6 2" xfId="24575" xr:uid="{00000000-0005-0000-0000-000020010000}"/>
    <cellStyle name="Millares 2 2 3 7" xfId="16429" xr:uid="{00000000-0005-0000-0000-000021010000}"/>
    <cellStyle name="Millares 2 2 4" xfId="296" xr:uid="{00000000-0005-0000-0000-000022010000}"/>
    <cellStyle name="Millares 2 2 4 2" xfId="640" xr:uid="{00000000-0005-0000-0000-000023010000}"/>
    <cellStyle name="Millares 2 2 4 2 2" xfId="1346" xr:uid="{00000000-0005-0000-0000-000024010000}"/>
    <cellStyle name="Millares 2 2 4 2 2 2" xfId="2756" xr:uid="{00000000-0005-0000-0000-000025010000}"/>
    <cellStyle name="Millares 2 2 4 2 2 2 2" xfId="8055" xr:uid="{00000000-0005-0000-0000-000026010000}"/>
    <cellStyle name="Millares 2 2 4 2 2 2 2 2" xfId="16201" xr:uid="{00000000-0005-0000-0000-000027010000}"/>
    <cellStyle name="Millares 2 2 4 2 2 2 2 2 2" xfId="32497" xr:uid="{00000000-0005-0000-0000-000028010000}"/>
    <cellStyle name="Millares 2 2 4 2 2 2 2 3" xfId="24351" xr:uid="{00000000-0005-0000-0000-000029010000}"/>
    <cellStyle name="Millares 2 2 4 2 2 2 3" xfId="10902" xr:uid="{00000000-0005-0000-0000-00002A010000}"/>
    <cellStyle name="Millares 2 2 4 2 2 2 3 2" xfId="27198" xr:uid="{00000000-0005-0000-0000-00002B010000}"/>
    <cellStyle name="Millares 2 2 4 2 2 2 4" xfId="19052" xr:uid="{00000000-0005-0000-0000-00002C010000}"/>
    <cellStyle name="Millares 2 2 4 2 2 3" xfId="6645" xr:uid="{00000000-0005-0000-0000-00002D010000}"/>
    <cellStyle name="Millares 2 2 4 2 2 3 2" xfId="14791" xr:uid="{00000000-0005-0000-0000-00002E010000}"/>
    <cellStyle name="Millares 2 2 4 2 2 3 2 2" xfId="31087" xr:uid="{00000000-0005-0000-0000-00002F010000}"/>
    <cellStyle name="Millares 2 2 4 2 2 3 3" xfId="22941" xr:uid="{00000000-0005-0000-0000-000030010000}"/>
    <cellStyle name="Millares 2 2 4 2 2 4" xfId="9492" xr:uid="{00000000-0005-0000-0000-000031010000}"/>
    <cellStyle name="Millares 2 2 4 2 2 4 2" xfId="25788" xr:uid="{00000000-0005-0000-0000-000032010000}"/>
    <cellStyle name="Millares 2 2 4 2 2 5" xfId="17642" xr:uid="{00000000-0005-0000-0000-000033010000}"/>
    <cellStyle name="Millares 2 2 4 2 3" xfId="2051" xr:uid="{00000000-0005-0000-0000-000034010000}"/>
    <cellStyle name="Millares 2 2 4 2 3 2" xfId="7350" xr:uid="{00000000-0005-0000-0000-000035010000}"/>
    <cellStyle name="Millares 2 2 4 2 3 2 2" xfId="15496" xr:uid="{00000000-0005-0000-0000-000036010000}"/>
    <cellStyle name="Millares 2 2 4 2 3 2 2 2" xfId="31792" xr:uid="{00000000-0005-0000-0000-000037010000}"/>
    <cellStyle name="Millares 2 2 4 2 3 2 3" xfId="23646" xr:uid="{00000000-0005-0000-0000-000038010000}"/>
    <cellStyle name="Millares 2 2 4 2 3 3" xfId="10197" xr:uid="{00000000-0005-0000-0000-000039010000}"/>
    <cellStyle name="Millares 2 2 4 2 3 3 2" xfId="26493" xr:uid="{00000000-0005-0000-0000-00003A010000}"/>
    <cellStyle name="Millares 2 2 4 2 3 4" xfId="18347" xr:uid="{00000000-0005-0000-0000-00003B010000}"/>
    <cellStyle name="Millares 2 2 4 2 4" xfId="5940" xr:uid="{00000000-0005-0000-0000-00003C010000}"/>
    <cellStyle name="Millares 2 2 4 2 4 2" xfId="14086" xr:uid="{00000000-0005-0000-0000-00003D010000}"/>
    <cellStyle name="Millares 2 2 4 2 4 2 2" xfId="30382" xr:uid="{00000000-0005-0000-0000-00003E010000}"/>
    <cellStyle name="Millares 2 2 4 2 4 3" xfId="22236" xr:uid="{00000000-0005-0000-0000-00003F010000}"/>
    <cellStyle name="Millares 2 2 4 2 5" xfId="8787" xr:uid="{00000000-0005-0000-0000-000040010000}"/>
    <cellStyle name="Millares 2 2 4 2 5 2" xfId="25083" xr:uid="{00000000-0005-0000-0000-000041010000}"/>
    <cellStyle name="Millares 2 2 4 2 6" xfId="16937" xr:uid="{00000000-0005-0000-0000-000042010000}"/>
    <cellStyle name="Millares 2 2 4 3" xfId="1002" xr:uid="{00000000-0005-0000-0000-000043010000}"/>
    <cellStyle name="Millares 2 2 4 3 2" xfId="2412" xr:uid="{00000000-0005-0000-0000-000044010000}"/>
    <cellStyle name="Millares 2 2 4 3 2 2" xfId="7711" xr:uid="{00000000-0005-0000-0000-000045010000}"/>
    <cellStyle name="Millares 2 2 4 3 2 2 2" xfId="15857" xr:uid="{00000000-0005-0000-0000-000046010000}"/>
    <cellStyle name="Millares 2 2 4 3 2 2 2 2" xfId="32153" xr:uid="{00000000-0005-0000-0000-000047010000}"/>
    <cellStyle name="Millares 2 2 4 3 2 2 3" xfId="24007" xr:uid="{00000000-0005-0000-0000-000048010000}"/>
    <cellStyle name="Millares 2 2 4 3 2 3" xfId="10558" xr:uid="{00000000-0005-0000-0000-000049010000}"/>
    <cellStyle name="Millares 2 2 4 3 2 3 2" xfId="26854" xr:uid="{00000000-0005-0000-0000-00004A010000}"/>
    <cellStyle name="Millares 2 2 4 3 2 4" xfId="18708" xr:uid="{00000000-0005-0000-0000-00004B010000}"/>
    <cellStyle name="Millares 2 2 4 3 3" xfId="6301" xr:uid="{00000000-0005-0000-0000-00004C010000}"/>
    <cellStyle name="Millares 2 2 4 3 3 2" xfId="14447" xr:uid="{00000000-0005-0000-0000-00004D010000}"/>
    <cellStyle name="Millares 2 2 4 3 3 2 2" xfId="30743" xr:uid="{00000000-0005-0000-0000-00004E010000}"/>
    <cellStyle name="Millares 2 2 4 3 3 3" xfId="22597" xr:uid="{00000000-0005-0000-0000-00004F010000}"/>
    <cellStyle name="Millares 2 2 4 3 4" xfId="9148" xr:uid="{00000000-0005-0000-0000-000050010000}"/>
    <cellStyle name="Millares 2 2 4 3 4 2" xfId="25444" xr:uid="{00000000-0005-0000-0000-000051010000}"/>
    <cellStyle name="Millares 2 2 4 3 5" xfId="17298" xr:uid="{00000000-0005-0000-0000-000052010000}"/>
    <cellStyle name="Millares 2 2 4 4" xfId="1707" xr:uid="{00000000-0005-0000-0000-000053010000}"/>
    <cellStyle name="Millares 2 2 4 4 2" xfId="7006" xr:uid="{00000000-0005-0000-0000-000054010000}"/>
    <cellStyle name="Millares 2 2 4 4 2 2" xfId="15152" xr:uid="{00000000-0005-0000-0000-000055010000}"/>
    <cellStyle name="Millares 2 2 4 4 2 2 2" xfId="31448" xr:uid="{00000000-0005-0000-0000-000056010000}"/>
    <cellStyle name="Millares 2 2 4 4 2 3" xfId="23302" xr:uid="{00000000-0005-0000-0000-000057010000}"/>
    <cellStyle name="Millares 2 2 4 4 3" xfId="9853" xr:uid="{00000000-0005-0000-0000-000058010000}"/>
    <cellStyle name="Millares 2 2 4 4 3 2" xfId="26149" xr:uid="{00000000-0005-0000-0000-000059010000}"/>
    <cellStyle name="Millares 2 2 4 4 4" xfId="18003" xr:uid="{00000000-0005-0000-0000-00005A010000}"/>
    <cellStyle name="Millares 2 2 4 5" xfId="5596" xr:uid="{00000000-0005-0000-0000-00005B010000}"/>
    <cellStyle name="Millares 2 2 4 5 2" xfId="13742" xr:uid="{00000000-0005-0000-0000-00005C010000}"/>
    <cellStyle name="Millares 2 2 4 5 2 2" xfId="30038" xr:uid="{00000000-0005-0000-0000-00005D010000}"/>
    <cellStyle name="Millares 2 2 4 5 3" xfId="21892" xr:uid="{00000000-0005-0000-0000-00005E010000}"/>
    <cellStyle name="Millares 2 2 4 6" xfId="8443" xr:uid="{00000000-0005-0000-0000-00005F010000}"/>
    <cellStyle name="Millares 2 2 4 6 2" xfId="24739" xr:uid="{00000000-0005-0000-0000-000060010000}"/>
    <cellStyle name="Millares 2 2 4 7" xfId="16593" xr:uid="{00000000-0005-0000-0000-000061010000}"/>
    <cellStyle name="Millares 2 2 5" xfId="386" xr:uid="{00000000-0005-0000-0000-000062010000}"/>
    <cellStyle name="Millares 2 2 5 2" xfId="1092" xr:uid="{00000000-0005-0000-0000-000063010000}"/>
    <cellStyle name="Millares 2 2 5 2 2" xfId="2502" xr:uid="{00000000-0005-0000-0000-000064010000}"/>
    <cellStyle name="Millares 2 2 5 2 2 2" xfId="7801" xr:uid="{00000000-0005-0000-0000-000065010000}"/>
    <cellStyle name="Millares 2 2 5 2 2 2 2" xfId="15947" xr:uid="{00000000-0005-0000-0000-000066010000}"/>
    <cellStyle name="Millares 2 2 5 2 2 2 2 2" xfId="32243" xr:uid="{00000000-0005-0000-0000-000067010000}"/>
    <cellStyle name="Millares 2 2 5 2 2 2 3" xfId="24097" xr:uid="{00000000-0005-0000-0000-000068010000}"/>
    <cellStyle name="Millares 2 2 5 2 2 3" xfId="10648" xr:uid="{00000000-0005-0000-0000-000069010000}"/>
    <cellStyle name="Millares 2 2 5 2 2 3 2" xfId="26944" xr:uid="{00000000-0005-0000-0000-00006A010000}"/>
    <cellStyle name="Millares 2 2 5 2 2 4" xfId="18798" xr:uid="{00000000-0005-0000-0000-00006B010000}"/>
    <cellStyle name="Millares 2 2 5 2 3" xfId="6391" xr:uid="{00000000-0005-0000-0000-00006C010000}"/>
    <cellStyle name="Millares 2 2 5 2 3 2" xfId="14537" xr:uid="{00000000-0005-0000-0000-00006D010000}"/>
    <cellStyle name="Millares 2 2 5 2 3 2 2" xfId="30833" xr:uid="{00000000-0005-0000-0000-00006E010000}"/>
    <cellStyle name="Millares 2 2 5 2 3 3" xfId="22687" xr:uid="{00000000-0005-0000-0000-00006F010000}"/>
    <cellStyle name="Millares 2 2 5 2 4" xfId="9238" xr:uid="{00000000-0005-0000-0000-000070010000}"/>
    <cellStyle name="Millares 2 2 5 2 4 2" xfId="25534" xr:uid="{00000000-0005-0000-0000-000071010000}"/>
    <cellStyle name="Millares 2 2 5 2 5" xfId="17388" xr:uid="{00000000-0005-0000-0000-000072010000}"/>
    <cellStyle name="Millares 2 2 5 3" xfId="1797" xr:uid="{00000000-0005-0000-0000-000073010000}"/>
    <cellStyle name="Millares 2 2 5 3 2" xfId="7096" xr:uid="{00000000-0005-0000-0000-000074010000}"/>
    <cellStyle name="Millares 2 2 5 3 2 2" xfId="15242" xr:uid="{00000000-0005-0000-0000-000075010000}"/>
    <cellStyle name="Millares 2 2 5 3 2 2 2" xfId="31538" xr:uid="{00000000-0005-0000-0000-000076010000}"/>
    <cellStyle name="Millares 2 2 5 3 2 3" xfId="23392" xr:uid="{00000000-0005-0000-0000-000077010000}"/>
    <cellStyle name="Millares 2 2 5 3 3" xfId="9943" xr:uid="{00000000-0005-0000-0000-000078010000}"/>
    <cellStyle name="Millares 2 2 5 3 3 2" xfId="26239" xr:uid="{00000000-0005-0000-0000-000079010000}"/>
    <cellStyle name="Millares 2 2 5 3 4" xfId="18093" xr:uid="{00000000-0005-0000-0000-00007A010000}"/>
    <cellStyle name="Millares 2 2 5 4" xfId="5686" xr:uid="{00000000-0005-0000-0000-00007B010000}"/>
    <cellStyle name="Millares 2 2 5 4 2" xfId="13832" xr:uid="{00000000-0005-0000-0000-00007C010000}"/>
    <cellStyle name="Millares 2 2 5 4 2 2" xfId="30128" xr:uid="{00000000-0005-0000-0000-00007D010000}"/>
    <cellStyle name="Millares 2 2 5 4 3" xfId="21982" xr:uid="{00000000-0005-0000-0000-00007E010000}"/>
    <cellStyle name="Millares 2 2 5 5" xfId="8533" xr:uid="{00000000-0005-0000-0000-00007F010000}"/>
    <cellStyle name="Millares 2 2 5 5 2" xfId="24829" xr:uid="{00000000-0005-0000-0000-000080010000}"/>
    <cellStyle name="Millares 2 2 5 6" xfId="16683" xr:uid="{00000000-0005-0000-0000-000081010000}"/>
    <cellStyle name="Millares 2 2 6" xfId="748" xr:uid="{00000000-0005-0000-0000-000082010000}"/>
    <cellStyle name="Millares 2 2 6 2" xfId="2158" xr:uid="{00000000-0005-0000-0000-000083010000}"/>
    <cellStyle name="Millares 2 2 6 2 2" xfId="7457" xr:uid="{00000000-0005-0000-0000-000084010000}"/>
    <cellStyle name="Millares 2 2 6 2 2 2" xfId="15603" xr:uid="{00000000-0005-0000-0000-000085010000}"/>
    <cellStyle name="Millares 2 2 6 2 2 2 2" xfId="31899" xr:uid="{00000000-0005-0000-0000-000086010000}"/>
    <cellStyle name="Millares 2 2 6 2 2 3" xfId="23753" xr:uid="{00000000-0005-0000-0000-000087010000}"/>
    <cellStyle name="Millares 2 2 6 2 3" xfId="10304" xr:uid="{00000000-0005-0000-0000-000088010000}"/>
    <cellStyle name="Millares 2 2 6 2 3 2" xfId="26600" xr:uid="{00000000-0005-0000-0000-000089010000}"/>
    <cellStyle name="Millares 2 2 6 2 4" xfId="18454" xr:uid="{00000000-0005-0000-0000-00008A010000}"/>
    <cellStyle name="Millares 2 2 6 3" xfId="6047" xr:uid="{00000000-0005-0000-0000-00008B010000}"/>
    <cellStyle name="Millares 2 2 6 3 2" xfId="14193" xr:uid="{00000000-0005-0000-0000-00008C010000}"/>
    <cellStyle name="Millares 2 2 6 3 2 2" xfId="30489" xr:uid="{00000000-0005-0000-0000-00008D010000}"/>
    <cellStyle name="Millares 2 2 6 3 3" xfId="22343" xr:uid="{00000000-0005-0000-0000-00008E010000}"/>
    <cellStyle name="Millares 2 2 6 4" xfId="8894" xr:uid="{00000000-0005-0000-0000-00008F010000}"/>
    <cellStyle name="Millares 2 2 6 4 2" xfId="25190" xr:uid="{00000000-0005-0000-0000-000090010000}"/>
    <cellStyle name="Millares 2 2 6 5" xfId="17044" xr:uid="{00000000-0005-0000-0000-000091010000}"/>
    <cellStyle name="Millares 2 2 7" xfId="1453" xr:uid="{00000000-0005-0000-0000-000092010000}"/>
    <cellStyle name="Millares 2 2 7 2" xfId="6752" xr:uid="{00000000-0005-0000-0000-000093010000}"/>
    <cellStyle name="Millares 2 2 7 2 2" xfId="14898" xr:uid="{00000000-0005-0000-0000-000094010000}"/>
    <cellStyle name="Millares 2 2 7 2 2 2" xfId="31194" xr:uid="{00000000-0005-0000-0000-000095010000}"/>
    <cellStyle name="Millares 2 2 7 2 3" xfId="23048" xr:uid="{00000000-0005-0000-0000-000096010000}"/>
    <cellStyle name="Millares 2 2 7 3" xfId="9599" xr:uid="{00000000-0005-0000-0000-000097010000}"/>
    <cellStyle name="Millares 2 2 7 3 2" xfId="25895" xr:uid="{00000000-0005-0000-0000-000098010000}"/>
    <cellStyle name="Millares 2 2 7 4" xfId="17749" xr:uid="{00000000-0005-0000-0000-000099010000}"/>
    <cellStyle name="Millares 2 2 8" xfId="5342" xr:uid="{00000000-0005-0000-0000-00009A010000}"/>
    <cellStyle name="Millares 2 2 8 2" xfId="13488" xr:uid="{00000000-0005-0000-0000-00009B010000}"/>
    <cellStyle name="Millares 2 2 8 2 2" xfId="29784" xr:uid="{00000000-0005-0000-0000-00009C010000}"/>
    <cellStyle name="Millares 2 2 8 3" xfId="21638" xr:uid="{00000000-0005-0000-0000-00009D010000}"/>
    <cellStyle name="Millares 2 2 9" xfId="8189" xr:uid="{00000000-0005-0000-0000-00009E010000}"/>
    <cellStyle name="Millares 2 2 9 2" xfId="24485" xr:uid="{00000000-0005-0000-0000-00009F010000}"/>
    <cellStyle name="Millares 2 3" xfId="64" xr:uid="{00000000-0005-0000-0000-0000A0010000}"/>
    <cellStyle name="Millares 2 3 2" xfId="154" xr:uid="{00000000-0005-0000-0000-0000A1010000}"/>
    <cellStyle name="Millares 2 3 2 2" xfId="498" xr:uid="{00000000-0005-0000-0000-0000A2010000}"/>
    <cellStyle name="Millares 2 3 2 2 2" xfId="1204" xr:uid="{00000000-0005-0000-0000-0000A3010000}"/>
    <cellStyle name="Millares 2 3 2 2 2 2" xfId="2614" xr:uid="{00000000-0005-0000-0000-0000A4010000}"/>
    <cellStyle name="Millares 2 3 2 2 2 2 2" xfId="7913" xr:uid="{00000000-0005-0000-0000-0000A5010000}"/>
    <cellStyle name="Millares 2 3 2 2 2 2 2 2" xfId="16059" xr:uid="{00000000-0005-0000-0000-0000A6010000}"/>
    <cellStyle name="Millares 2 3 2 2 2 2 2 2 2" xfId="32355" xr:uid="{00000000-0005-0000-0000-0000A7010000}"/>
    <cellStyle name="Millares 2 3 2 2 2 2 2 3" xfId="24209" xr:uid="{00000000-0005-0000-0000-0000A8010000}"/>
    <cellStyle name="Millares 2 3 2 2 2 2 3" xfId="10760" xr:uid="{00000000-0005-0000-0000-0000A9010000}"/>
    <cellStyle name="Millares 2 3 2 2 2 2 3 2" xfId="27056" xr:uid="{00000000-0005-0000-0000-0000AA010000}"/>
    <cellStyle name="Millares 2 3 2 2 2 2 4" xfId="18910" xr:uid="{00000000-0005-0000-0000-0000AB010000}"/>
    <cellStyle name="Millares 2 3 2 2 2 3" xfId="6503" xr:uid="{00000000-0005-0000-0000-0000AC010000}"/>
    <cellStyle name="Millares 2 3 2 2 2 3 2" xfId="14649" xr:uid="{00000000-0005-0000-0000-0000AD010000}"/>
    <cellStyle name="Millares 2 3 2 2 2 3 2 2" xfId="30945" xr:uid="{00000000-0005-0000-0000-0000AE010000}"/>
    <cellStyle name="Millares 2 3 2 2 2 3 3" xfId="22799" xr:uid="{00000000-0005-0000-0000-0000AF010000}"/>
    <cellStyle name="Millares 2 3 2 2 2 4" xfId="9350" xr:uid="{00000000-0005-0000-0000-0000B0010000}"/>
    <cellStyle name="Millares 2 3 2 2 2 4 2" xfId="25646" xr:uid="{00000000-0005-0000-0000-0000B1010000}"/>
    <cellStyle name="Millares 2 3 2 2 2 5" xfId="17500" xr:uid="{00000000-0005-0000-0000-0000B2010000}"/>
    <cellStyle name="Millares 2 3 2 2 3" xfId="1909" xr:uid="{00000000-0005-0000-0000-0000B3010000}"/>
    <cellStyle name="Millares 2 3 2 2 3 2" xfId="7208" xr:uid="{00000000-0005-0000-0000-0000B4010000}"/>
    <cellStyle name="Millares 2 3 2 2 3 2 2" xfId="15354" xr:uid="{00000000-0005-0000-0000-0000B5010000}"/>
    <cellStyle name="Millares 2 3 2 2 3 2 2 2" xfId="31650" xr:uid="{00000000-0005-0000-0000-0000B6010000}"/>
    <cellStyle name="Millares 2 3 2 2 3 2 3" xfId="23504" xr:uid="{00000000-0005-0000-0000-0000B7010000}"/>
    <cellStyle name="Millares 2 3 2 2 3 3" xfId="10055" xr:uid="{00000000-0005-0000-0000-0000B8010000}"/>
    <cellStyle name="Millares 2 3 2 2 3 3 2" xfId="26351" xr:uid="{00000000-0005-0000-0000-0000B9010000}"/>
    <cellStyle name="Millares 2 3 2 2 3 4" xfId="18205" xr:uid="{00000000-0005-0000-0000-0000BA010000}"/>
    <cellStyle name="Millares 2 3 2 2 4" xfId="5798" xr:uid="{00000000-0005-0000-0000-0000BB010000}"/>
    <cellStyle name="Millares 2 3 2 2 4 2" xfId="13944" xr:uid="{00000000-0005-0000-0000-0000BC010000}"/>
    <cellStyle name="Millares 2 3 2 2 4 2 2" xfId="30240" xr:uid="{00000000-0005-0000-0000-0000BD010000}"/>
    <cellStyle name="Millares 2 3 2 2 4 3" xfId="22094" xr:uid="{00000000-0005-0000-0000-0000BE010000}"/>
    <cellStyle name="Millares 2 3 2 2 5" xfId="8645" xr:uid="{00000000-0005-0000-0000-0000BF010000}"/>
    <cellStyle name="Millares 2 3 2 2 5 2" xfId="24941" xr:uid="{00000000-0005-0000-0000-0000C0010000}"/>
    <cellStyle name="Millares 2 3 2 2 6" xfId="16795" xr:uid="{00000000-0005-0000-0000-0000C1010000}"/>
    <cellStyle name="Millares 2 3 2 3" xfId="860" xr:uid="{00000000-0005-0000-0000-0000C2010000}"/>
    <cellStyle name="Millares 2 3 2 3 2" xfId="2270" xr:uid="{00000000-0005-0000-0000-0000C3010000}"/>
    <cellStyle name="Millares 2 3 2 3 2 2" xfId="7569" xr:uid="{00000000-0005-0000-0000-0000C4010000}"/>
    <cellStyle name="Millares 2 3 2 3 2 2 2" xfId="15715" xr:uid="{00000000-0005-0000-0000-0000C5010000}"/>
    <cellStyle name="Millares 2 3 2 3 2 2 2 2" xfId="32011" xr:uid="{00000000-0005-0000-0000-0000C6010000}"/>
    <cellStyle name="Millares 2 3 2 3 2 2 3" xfId="23865" xr:uid="{00000000-0005-0000-0000-0000C7010000}"/>
    <cellStyle name="Millares 2 3 2 3 2 3" xfId="10416" xr:uid="{00000000-0005-0000-0000-0000C8010000}"/>
    <cellStyle name="Millares 2 3 2 3 2 3 2" xfId="26712" xr:uid="{00000000-0005-0000-0000-0000C9010000}"/>
    <cellStyle name="Millares 2 3 2 3 2 4" xfId="18566" xr:uid="{00000000-0005-0000-0000-0000CA010000}"/>
    <cellStyle name="Millares 2 3 2 3 3" xfId="6159" xr:uid="{00000000-0005-0000-0000-0000CB010000}"/>
    <cellStyle name="Millares 2 3 2 3 3 2" xfId="14305" xr:uid="{00000000-0005-0000-0000-0000CC010000}"/>
    <cellStyle name="Millares 2 3 2 3 3 2 2" xfId="30601" xr:uid="{00000000-0005-0000-0000-0000CD010000}"/>
    <cellStyle name="Millares 2 3 2 3 3 3" xfId="22455" xr:uid="{00000000-0005-0000-0000-0000CE010000}"/>
    <cellStyle name="Millares 2 3 2 3 4" xfId="9006" xr:uid="{00000000-0005-0000-0000-0000CF010000}"/>
    <cellStyle name="Millares 2 3 2 3 4 2" xfId="25302" xr:uid="{00000000-0005-0000-0000-0000D0010000}"/>
    <cellStyle name="Millares 2 3 2 3 5" xfId="17156" xr:uid="{00000000-0005-0000-0000-0000D1010000}"/>
    <cellStyle name="Millares 2 3 2 4" xfId="1565" xr:uid="{00000000-0005-0000-0000-0000D2010000}"/>
    <cellStyle name="Millares 2 3 2 4 2" xfId="6864" xr:uid="{00000000-0005-0000-0000-0000D3010000}"/>
    <cellStyle name="Millares 2 3 2 4 2 2" xfId="15010" xr:uid="{00000000-0005-0000-0000-0000D4010000}"/>
    <cellStyle name="Millares 2 3 2 4 2 2 2" xfId="31306" xr:uid="{00000000-0005-0000-0000-0000D5010000}"/>
    <cellStyle name="Millares 2 3 2 4 2 3" xfId="23160" xr:uid="{00000000-0005-0000-0000-0000D6010000}"/>
    <cellStyle name="Millares 2 3 2 4 3" xfId="9711" xr:uid="{00000000-0005-0000-0000-0000D7010000}"/>
    <cellStyle name="Millares 2 3 2 4 3 2" xfId="26007" xr:uid="{00000000-0005-0000-0000-0000D8010000}"/>
    <cellStyle name="Millares 2 3 2 4 4" xfId="17861" xr:uid="{00000000-0005-0000-0000-0000D9010000}"/>
    <cellStyle name="Millares 2 3 2 5" xfId="5454" xr:uid="{00000000-0005-0000-0000-0000DA010000}"/>
    <cellStyle name="Millares 2 3 2 5 2" xfId="13600" xr:uid="{00000000-0005-0000-0000-0000DB010000}"/>
    <cellStyle name="Millares 2 3 2 5 2 2" xfId="29896" xr:uid="{00000000-0005-0000-0000-0000DC010000}"/>
    <cellStyle name="Millares 2 3 2 5 3" xfId="21750" xr:uid="{00000000-0005-0000-0000-0000DD010000}"/>
    <cellStyle name="Millares 2 3 2 6" xfId="8301" xr:uid="{00000000-0005-0000-0000-0000DE010000}"/>
    <cellStyle name="Millares 2 3 2 6 2" xfId="24597" xr:uid="{00000000-0005-0000-0000-0000DF010000}"/>
    <cellStyle name="Millares 2 3 2 7" xfId="16451" xr:uid="{00000000-0005-0000-0000-0000E0010000}"/>
    <cellStyle name="Millares 2 3 3" xfId="318" xr:uid="{00000000-0005-0000-0000-0000E1010000}"/>
    <cellStyle name="Millares 2 3 3 2" xfId="662" xr:uid="{00000000-0005-0000-0000-0000E2010000}"/>
    <cellStyle name="Millares 2 3 3 2 2" xfId="1368" xr:uid="{00000000-0005-0000-0000-0000E3010000}"/>
    <cellStyle name="Millares 2 3 3 2 2 2" xfId="2778" xr:uid="{00000000-0005-0000-0000-0000E4010000}"/>
    <cellStyle name="Millares 2 3 3 2 2 2 2" xfId="8077" xr:uid="{00000000-0005-0000-0000-0000E5010000}"/>
    <cellStyle name="Millares 2 3 3 2 2 2 2 2" xfId="16223" xr:uid="{00000000-0005-0000-0000-0000E6010000}"/>
    <cellStyle name="Millares 2 3 3 2 2 2 2 2 2" xfId="32519" xr:uid="{00000000-0005-0000-0000-0000E7010000}"/>
    <cellStyle name="Millares 2 3 3 2 2 2 2 3" xfId="24373" xr:uid="{00000000-0005-0000-0000-0000E8010000}"/>
    <cellStyle name="Millares 2 3 3 2 2 2 3" xfId="10924" xr:uid="{00000000-0005-0000-0000-0000E9010000}"/>
    <cellStyle name="Millares 2 3 3 2 2 2 3 2" xfId="27220" xr:uid="{00000000-0005-0000-0000-0000EA010000}"/>
    <cellStyle name="Millares 2 3 3 2 2 2 4" xfId="19074" xr:uid="{00000000-0005-0000-0000-0000EB010000}"/>
    <cellStyle name="Millares 2 3 3 2 2 3" xfId="6667" xr:uid="{00000000-0005-0000-0000-0000EC010000}"/>
    <cellStyle name="Millares 2 3 3 2 2 3 2" xfId="14813" xr:uid="{00000000-0005-0000-0000-0000ED010000}"/>
    <cellStyle name="Millares 2 3 3 2 2 3 2 2" xfId="31109" xr:uid="{00000000-0005-0000-0000-0000EE010000}"/>
    <cellStyle name="Millares 2 3 3 2 2 3 3" xfId="22963" xr:uid="{00000000-0005-0000-0000-0000EF010000}"/>
    <cellStyle name="Millares 2 3 3 2 2 4" xfId="9514" xr:uid="{00000000-0005-0000-0000-0000F0010000}"/>
    <cellStyle name="Millares 2 3 3 2 2 4 2" xfId="25810" xr:uid="{00000000-0005-0000-0000-0000F1010000}"/>
    <cellStyle name="Millares 2 3 3 2 2 5" xfId="17664" xr:uid="{00000000-0005-0000-0000-0000F2010000}"/>
    <cellStyle name="Millares 2 3 3 2 3" xfId="2073" xr:uid="{00000000-0005-0000-0000-0000F3010000}"/>
    <cellStyle name="Millares 2 3 3 2 3 2" xfId="7372" xr:uid="{00000000-0005-0000-0000-0000F4010000}"/>
    <cellStyle name="Millares 2 3 3 2 3 2 2" xfId="15518" xr:uid="{00000000-0005-0000-0000-0000F5010000}"/>
    <cellStyle name="Millares 2 3 3 2 3 2 2 2" xfId="31814" xr:uid="{00000000-0005-0000-0000-0000F6010000}"/>
    <cellStyle name="Millares 2 3 3 2 3 2 3" xfId="23668" xr:uid="{00000000-0005-0000-0000-0000F7010000}"/>
    <cellStyle name="Millares 2 3 3 2 3 3" xfId="10219" xr:uid="{00000000-0005-0000-0000-0000F8010000}"/>
    <cellStyle name="Millares 2 3 3 2 3 3 2" xfId="26515" xr:uid="{00000000-0005-0000-0000-0000F9010000}"/>
    <cellStyle name="Millares 2 3 3 2 3 4" xfId="18369" xr:uid="{00000000-0005-0000-0000-0000FA010000}"/>
    <cellStyle name="Millares 2 3 3 2 4" xfId="5962" xr:uid="{00000000-0005-0000-0000-0000FB010000}"/>
    <cellStyle name="Millares 2 3 3 2 4 2" xfId="14108" xr:uid="{00000000-0005-0000-0000-0000FC010000}"/>
    <cellStyle name="Millares 2 3 3 2 4 2 2" xfId="30404" xr:uid="{00000000-0005-0000-0000-0000FD010000}"/>
    <cellStyle name="Millares 2 3 3 2 4 3" xfId="22258" xr:uid="{00000000-0005-0000-0000-0000FE010000}"/>
    <cellStyle name="Millares 2 3 3 2 5" xfId="8809" xr:uid="{00000000-0005-0000-0000-0000FF010000}"/>
    <cellStyle name="Millares 2 3 3 2 5 2" xfId="25105" xr:uid="{00000000-0005-0000-0000-000000020000}"/>
    <cellStyle name="Millares 2 3 3 2 6" xfId="16959" xr:uid="{00000000-0005-0000-0000-000001020000}"/>
    <cellStyle name="Millares 2 3 3 3" xfId="1024" xr:uid="{00000000-0005-0000-0000-000002020000}"/>
    <cellStyle name="Millares 2 3 3 3 2" xfId="2434" xr:uid="{00000000-0005-0000-0000-000003020000}"/>
    <cellStyle name="Millares 2 3 3 3 2 2" xfId="7733" xr:uid="{00000000-0005-0000-0000-000004020000}"/>
    <cellStyle name="Millares 2 3 3 3 2 2 2" xfId="15879" xr:uid="{00000000-0005-0000-0000-000005020000}"/>
    <cellStyle name="Millares 2 3 3 3 2 2 2 2" xfId="32175" xr:uid="{00000000-0005-0000-0000-000006020000}"/>
    <cellStyle name="Millares 2 3 3 3 2 2 3" xfId="24029" xr:uid="{00000000-0005-0000-0000-000007020000}"/>
    <cellStyle name="Millares 2 3 3 3 2 3" xfId="10580" xr:uid="{00000000-0005-0000-0000-000008020000}"/>
    <cellStyle name="Millares 2 3 3 3 2 3 2" xfId="26876" xr:uid="{00000000-0005-0000-0000-000009020000}"/>
    <cellStyle name="Millares 2 3 3 3 2 4" xfId="18730" xr:uid="{00000000-0005-0000-0000-00000A020000}"/>
    <cellStyle name="Millares 2 3 3 3 3" xfId="6323" xr:uid="{00000000-0005-0000-0000-00000B020000}"/>
    <cellStyle name="Millares 2 3 3 3 3 2" xfId="14469" xr:uid="{00000000-0005-0000-0000-00000C020000}"/>
    <cellStyle name="Millares 2 3 3 3 3 2 2" xfId="30765" xr:uid="{00000000-0005-0000-0000-00000D020000}"/>
    <cellStyle name="Millares 2 3 3 3 3 3" xfId="22619" xr:uid="{00000000-0005-0000-0000-00000E020000}"/>
    <cellStyle name="Millares 2 3 3 3 4" xfId="9170" xr:uid="{00000000-0005-0000-0000-00000F020000}"/>
    <cellStyle name="Millares 2 3 3 3 4 2" xfId="25466" xr:uid="{00000000-0005-0000-0000-000010020000}"/>
    <cellStyle name="Millares 2 3 3 3 5" xfId="17320" xr:uid="{00000000-0005-0000-0000-000011020000}"/>
    <cellStyle name="Millares 2 3 3 4" xfId="1729" xr:uid="{00000000-0005-0000-0000-000012020000}"/>
    <cellStyle name="Millares 2 3 3 4 2" xfId="7028" xr:uid="{00000000-0005-0000-0000-000013020000}"/>
    <cellStyle name="Millares 2 3 3 4 2 2" xfId="15174" xr:uid="{00000000-0005-0000-0000-000014020000}"/>
    <cellStyle name="Millares 2 3 3 4 2 2 2" xfId="31470" xr:uid="{00000000-0005-0000-0000-000015020000}"/>
    <cellStyle name="Millares 2 3 3 4 2 3" xfId="23324" xr:uid="{00000000-0005-0000-0000-000016020000}"/>
    <cellStyle name="Millares 2 3 3 4 3" xfId="9875" xr:uid="{00000000-0005-0000-0000-000017020000}"/>
    <cellStyle name="Millares 2 3 3 4 3 2" xfId="26171" xr:uid="{00000000-0005-0000-0000-000018020000}"/>
    <cellStyle name="Millares 2 3 3 4 4" xfId="18025" xr:uid="{00000000-0005-0000-0000-000019020000}"/>
    <cellStyle name="Millares 2 3 3 5" xfId="5618" xr:uid="{00000000-0005-0000-0000-00001A020000}"/>
    <cellStyle name="Millares 2 3 3 5 2" xfId="13764" xr:uid="{00000000-0005-0000-0000-00001B020000}"/>
    <cellStyle name="Millares 2 3 3 5 2 2" xfId="30060" xr:uid="{00000000-0005-0000-0000-00001C020000}"/>
    <cellStyle name="Millares 2 3 3 5 3" xfId="21914" xr:uid="{00000000-0005-0000-0000-00001D020000}"/>
    <cellStyle name="Millares 2 3 3 6" xfId="8465" xr:uid="{00000000-0005-0000-0000-00001E020000}"/>
    <cellStyle name="Millares 2 3 3 6 2" xfId="24761" xr:uid="{00000000-0005-0000-0000-00001F020000}"/>
    <cellStyle name="Millares 2 3 3 7" xfId="16615" xr:uid="{00000000-0005-0000-0000-000020020000}"/>
    <cellStyle name="Millares 2 3 4" xfId="408" xr:uid="{00000000-0005-0000-0000-000021020000}"/>
    <cellStyle name="Millares 2 3 4 2" xfId="1114" xr:uid="{00000000-0005-0000-0000-000022020000}"/>
    <cellStyle name="Millares 2 3 4 2 2" xfId="2524" xr:uid="{00000000-0005-0000-0000-000023020000}"/>
    <cellStyle name="Millares 2 3 4 2 2 2" xfId="7823" xr:uid="{00000000-0005-0000-0000-000024020000}"/>
    <cellStyle name="Millares 2 3 4 2 2 2 2" xfId="15969" xr:uid="{00000000-0005-0000-0000-000025020000}"/>
    <cellStyle name="Millares 2 3 4 2 2 2 2 2" xfId="32265" xr:uid="{00000000-0005-0000-0000-000026020000}"/>
    <cellStyle name="Millares 2 3 4 2 2 2 3" xfId="24119" xr:uid="{00000000-0005-0000-0000-000027020000}"/>
    <cellStyle name="Millares 2 3 4 2 2 3" xfId="10670" xr:uid="{00000000-0005-0000-0000-000028020000}"/>
    <cellStyle name="Millares 2 3 4 2 2 3 2" xfId="26966" xr:uid="{00000000-0005-0000-0000-000029020000}"/>
    <cellStyle name="Millares 2 3 4 2 2 4" xfId="18820" xr:uid="{00000000-0005-0000-0000-00002A020000}"/>
    <cellStyle name="Millares 2 3 4 2 3" xfId="6413" xr:uid="{00000000-0005-0000-0000-00002B020000}"/>
    <cellStyle name="Millares 2 3 4 2 3 2" xfId="14559" xr:uid="{00000000-0005-0000-0000-00002C020000}"/>
    <cellStyle name="Millares 2 3 4 2 3 2 2" xfId="30855" xr:uid="{00000000-0005-0000-0000-00002D020000}"/>
    <cellStyle name="Millares 2 3 4 2 3 3" xfId="22709" xr:uid="{00000000-0005-0000-0000-00002E020000}"/>
    <cellStyle name="Millares 2 3 4 2 4" xfId="9260" xr:uid="{00000000-0005-0000-0000-00002F020000}"/>
    <cellStyle name="Millares 2 3 4 2 4 2" xfId="25556" xr:uid="{00000000-0005-0000-0000-000030020000}"/>
    <cellStyle name="Millares 2 3 4 2 5" xfId="17410" xr:uid="{00000000-0005-0000-0000-000031020000}"/>
    <cellStyle name="Millares 2 3 4 3" xfId="1819" xr:uid="{00000000-0005-0000-0000-000032020000}"/>
    <cellStyle name="Millares 2 3 4 3 2" xfId="7118" xr:uid="{00000000-0005-0000-0000-000033020000}"/>
    <cellStyle name="Millares 2 3 4 3 2 2" xfId="15264" xr:uid="{00000000-0005-0000-0000-000034020000}"/>
    <cellStyle name="Millares 2 3 4 3 2 2 2" xfId="31560" xr:uid="{00000000-0005-0000-0000-000035020000}"/>
    <cellStyle name="Millares 2 3 4 3 2 3" xfId="23414" xr:uid="{00000000-0005-0000-0000-000036020000}"/>
    <cellStyle name="Millares 2 3 4 3 3" xfId="9965" xr:uid="{00000000-0005-0000-0000-000037020000}"/>
    <cellStyle name="Millares 2 3 4 3 3 2" xfId="26261" xr:uid="{00000000-0005-0000-0000-000038020000}"/>
    <cellStyle name="Millares 2 3 4 3 4" xfId="18115" xr:uid="{00000000-0005-0000-0000-000039020000}"/>
    <cellStyle name="Millares 2 3 4 4" xfId="5708" xr:uid="{00000000-0005-0000-0000-00003A020000}"/>
    <cellStyle name="Millares 2 3 4 4 2" xfId="13854" xr:uid="{00000000-0005-0000-0000-00003B020000}"/>
    <cellStyle name="Millares 2 3 4 4 2 2" xfId="30150" xr:uid="{00000000-0005-0000-0000-00003C020000}"/>
    <cellStyle name="Millares 2 3 4 4 3" xfId="22004" xr:uid="{00000000-0005-0000-0000-00003D020000}"/>
    <cellStyle name="Millares 2 3 4 5" xfId="8555" xr:uid="{00000000-0005-0000-0000-00003E020000}"/>
    <cellStyle name="Millares 2 3 4 5 2" xfId="24851" xr:uid="{00000000-0005-0000-0000-00003F020000}"/>
    <cellStyle name="Millares 2 3 4 6" xfId="16705" xr:uid="{00000000-0005-0000-0000-000040020000}"/>
    <cellStyle name="Millares 2 3 5" xfId="770" xr:uid="{00000000-0005-0000-0000-000041020000}"/>
    <cellStyle name="Millares 2 3 5 2" xfId="2180" xr:uid="{00000000-0005-0000-0000-000042020000}"/>
    <cellStyle name="Millares 2 3 5 2 2" xfId="7479" xr:uid="{00000000-0005-0000-0000-000043020000}"/>
    <cellStyle name="Millares 2 3 5 2 2 2" xfId="15625" xr:uid="{00000000-0005-0000-0000-000044020000}"/>
    <cellStyle name="Millares 2 3 5 2 2 2 2" xfId="31921" xr:uid="{00000000-0005-0000-0000-000045020000}"/>
    <cellStyle name="Millares 2 3 5 2 2 3" xfId="23775" xr:uid="{00000000-0005-0000-0000-000046020000}"/>
    <cellStyle name="Millares 2 3 5 2 3" xfId="10326" xr:uid="{00000000-0005-0000-0000-000047020000}"/>
    <cellStyle name="Millares 2 3 5 2 3 2" xfId="26622" xr:uid="{00000000-0005-0000-0000-000048020000}"/>
    <cellStyle name="Millares 2 3 5 2 4" xfId="18476" xr:uid="{00000000-0005-0000-0000-000049020000}"/>
    <cellStyle name="Millares 2 3 5 3" xfId="6069" xr:uid="{00000000-0005-0000-0000-00004A020000}"/>
    <cellStyle name="Millares 2 3 5 3 2" xfId="14215" xr:uid="{00000000-0005-0000-0000-00004B020000}"/>
    <cellStyle name="Millares 2 3 5 3 2 2" xfId="30511" xr:uid="{00000000-0005-0000-0000-00004C020000}"/>
    <cellStyle name="Millares 2 3 5 3 3" xfId="22365" xr:uid="{00000000-0005-0000-0000-00004D020000}"/>
    <cellStyle name="Millares 2 3 5 4" xfId="8916" xr:uid="{00000000-0005-0000-0000-00004E020000}"/>
    <cellStyle name="Millares 2 3 5 4 2" xfId="25212" xr:uid="{00000000-0005-0000-0000-00004F020000}"/>
    <cellStyle name="Millares 2 3 5 5" xfId="17066" xr:uid="{00000000-0005-0000-0000-000050020000}"/>
    <cellStyle name="Millares 2 3 6" xfId="1475" xr:uid="{00000000-0005-0000-0000-000051020000}"/>
    <cellStyle name="Millares 2 3 6 2" xfId="6774" xr:uid="{00000000-0005-0000-0000-000052020000}"/>
    <cellStyle name="Millares 2 3 6 2 2" xfId="14920" xr:uid="{00000000-0005-0000-0000-000053020000}"/>
    <cellStyle name="Millares 2 3 6 2 2 2" xfId="31216" xr:uid="{00000000-0005-0000-0000-000054020000}"/>
    <cellStyle name="Millares 2 3 6 2 3" xfId="23070" xr:uid="{00000000-0005-0000-0000-000055020000}"/>
    <cellStyle name="Millares 2 3 6 3" xfId="9621" xr:uid="{00000000-0005-0000-0000-000056020000}"/>
    <cellStyle name="Millares 2 3 6 3 2" xfId="25917" xr:uid="{00000000-0005-0000-0000-000057020000}"/>
    <cellStyle name="Millares 2 3 6 4" xfId="17771" xr:uid="{00000000-0005-0000-0000-000058020000}"/>
    <cellStyle name="Millares 2 3 7" xfId="5364" xr:uid="{00000000-0005-0000-0000-000059020000}"/>
    <cellStyle name="Millares 2 3 7 2" xfId="13510" xr:uid="{00000000-0005-0000-0000-00005A020000}"/>
    <cellStyle name="Millares 2 3 7 2 2" xfId="29806" xr:uid="{00000000-0005-0000-0000-00005B020000}"/>
    <cellStyle name="Millares 2 3 7 3" xfId="21660" xr:uid="{00000000-0005-0000-0000-00005C020000}"/>
    <cellStyle name="Millares 2 3 8" xfId="8211" xr:uid="{00000000-0005-0000-0000-00005D020000}"/>
    <cellStyle name="Millares 2 3 8 2" xfId="24507" xr:uid="{00000000-0005-0000-0000-00005E020000}"/>
    <cellStyle name="Millares 2 3 9" xfId="16361" xr:uid="{00000000-0005-0000-0000-00005F020000}"/>
    <cellStyle name="Millares 2 4" xfId="110" xr:uid="{00000000-0005-0000-0000-000060020000}"/>
    <cellStyle name="Millares 2 4 2" xfId="454" xr:uid="{00000000-0005-0000-0000-000061020000}"/>
    <cellStyle name="Millares 2 4 2 2" xfId="1160" xr:uid="{00000000-0005-0000-0000-000062020000}"/>
    <cellStyle name="Millares 2 4 2 2 2" xfId="2570" xr:uid="{00000000-0005-0000-0000-000063020000}"/>
    <cellStyle name="Millares 2 4 2 2 2 2" xfId="7869" xr:uid="{00000000-0005-0000-0000-000064020000}"/>
    <cellStyle name="Millares 2 4 2 2 2 2 2" xfId="16015" xr:uid="{00000000-0005-0000-0000-000065020000}"/>
    <cellStyle name="Millares 2 4 2 2 2 2 2 2" xfId="32311" xr:uid="{00000000-0005-0000-0000-000066020000}"/>
    <cellStyle name="Millares 2 4 2 2 2 2 3" xfId="24165" xr:uid="{00000000-0005-0000-0000-000067020000}"/>
    <cellStyle name="Millares 2 4 2 2 2 3" xfId="10716" xr:uid="{00000000-0005-0000-0000-000068020000}"/>
    <cellStyle name="Millares 2 4 2 2 2 3 2" xfId="27012" xr:uid="{00000000-0005-0000-0000-000069020000}"/>
    <cellStyle name="Millares 2 4 2 2 2 4" xfId="18866" xr:uid="{00000000-0005-0000-0000-00006A020000}"/>
    <cellStyle name="Millares 2 4 2 2 3" xfId="6459" xr:uid="{00000000-0005-0000-0000-00006B020000}"/>
    <cellStyle name="Millares 2 4 2 2 3 2" xfId="14605" xr:uid="{00000000-0005-0000-0000-00006C020000}"/>
    <cellStyle name="Millares 2 4 2 2 3 2 2" xfId="30901" xr:uid="{00000000-0005-0000-0000-00006D020000}"/>
    <cellStyle name="Millares 2 4 2 2 3 3" xfId="22755" xr:uid="{00000000-0005-0000-0000-00006E020000}"/>
    <cellStyle name="Millares 2 4 2 2 4" xfId="9306" xr:uid="{00000000-0005-0000-0000-00006F020000}"/>
    <cellStyle name="Millares 2 4 2 2 4 2" xfId="25602" xr:uid="{00000000-0005-0000-0000-000070020000}"/>
    <cellStyle name="Millares 2 4 2 2 5" xfId="17456" xr:uid="{00000000-0005-0000-0000-000071020000}"/>
    <cellStyle name="Millares 2 4 2 3" xfId="1865" xr:uid="{00000000-0005-0000-0000-000072020000}"/>
    <cellStyle name="Millares 2 4 2 3 2" xfId="7164" xr:uid="{00000000-0005-0000-0000-000073020000}"/>
    <cellStyle name="Millares 2 4 2 3 2 2" xfId="15310" xr:uid="{00000000-0005-0000-0000-000074020000}"/>
    <cellStyle name="Millares 2 4 2 3 2 2 2" xfId="31606" xr:uid="{00000000-0005-0000-0000-000075020000}"/>
    <cellStyle name="Millares 2 4 2 3 2 3" xfId="23460" xr:uid="{00000000-0005-0000-0000-000076020000}"/>
    <cellStyle name="Millares 2 4 2 3 3" xfId="10011" xr:uid="{00000000-0005-0000-0000-000077020000}"/>
    <cellStyle name="Millares 2 4 2 3 3 2" xfId="26307" xr:uid="{00000000-0005-0000-0000-000078020000}"/>
    <cellStyle name="Millares 2 4 2 3 4" xfId="18161" xr:uid="{00000000-0005-0000-0000-000079020000}"/>
    <cellStyle name="Millares 2 4 2 4" xfId="5754" xr:uid="{00000000-0005-0000-0000-00007A020000}"/>
    <cellStyle name="Millares 2 4 2 4 2" xfId="13900" xr:uid="{00000000-0005-0000-0000-00007B020000}"/>
    <cellStyle name="Millares 2 4 2 4 2 2" xfId="30196" xr:uid="{00000000-0005-0000-0000-00007C020000}"/>
    <cellStyle name="Millares 2 4 2 4 3" xfId="22050" xr:uid="{00000000-0005-0000-0000-00007D020000}"/>
    <cellStyle name="Millares 2 4 2 5" xfId="8601" xr:uid="{00000000-0005-0000-0000-00007E020000}"/>
    <cellStyle name="Millares 2 4 2 5 2" xfId="24897" xr:uid="{00000000-0005-0000-0000-00007F020000}"/>
    <cellStyle name="Millares 2 4 2 6" xfId="16751" xr:uid="{00000000-0005-0000-0000-000080020000}"/>
    <cellStyle name="Millares 2 4 3" xfId="816" xr:uid="{00000000-0005-0000-0000-000081020000}"/>
    <cellStyle name="Millares 2 4 3 2" xfId="2226" xr:uid="{00000000-0005-0000-0000-000082020000}"/>
    <cellStyle name="Millares 2 4 3 2 2" xfId="7525" xr:uid="{00000000-0005-0000-0000-000083020000}"/>
    <cellStyle name="Millares 2 4 3 2 2 2" xfId="15671" xr:uid="{00000000-0005-0000-0000-000084020000}"/>
    <cellStyle name="Millares 2 4 3 2 2 2 2" xfId="31967" xr:uid="{00000000-0005-0000-0000-000085020000}"/>
    <cellStyle name="Millares 2 4 3 2 2 3" xfId="23821" xr:uid="{00000000-0005-0000-0000-000086020000}"/>
    <cellStyle name="Millares 2 4 3 2 3" xfId="10372" xr:uid="{00000000-0005-0000-0000-000087020000}"/>
    <cellStyle name="Millares 2 4 3 2 3 2" xfId="26668" xr:uid="{00000000-0005-0000-0000-000088020000}"/>
    <cellStyle name="Millares 2 4 3 2 4" xfId="18522" xr:uid="{00000000-0005-0000-0000-000089020000}"/>
    <cellStyle name="Millares 2 4 3 3" xfId="6115" xr:uid="{00000000-0005-0000-0000-00008A020000}"/>
    <cellStyle name="Millares 2 4 3 3 2" xfId="14261" xr:uid="{00000000-0005-0000-0000-00008B020000}"/>
    <cellStyle name="Millares 2 4 3 3 2 2" xfId="30557" xr:uid="{00000000-0005-0000-0000-00008C020000}"/>
    <cellStyle name="Millares 2 4 3 3 3" xfId="22411" xr:uid="{00000000-0005-0000-0000-00008D020000}"/>
    <cellStyle name="Millares 2 4 3 4" xfId="8962" xr:uid="{00000000-0005-0000-0000-00008E020000}"/>
    <cellStyle name="Millares 2 4 3 4 2" xfId="25258" xr:uid="{00000000-0005-0000-0000-00008F020000}"/>
    <cellStyle name="Millares 2 4 3 5" xfId="17112" xr:uid="{00000000-0005-0000-0000-000090020000}"/>
    <cellStyle name="Millares 2 4 4" xfId="1521" xr:uid="{00000000-0005-0000-0000-000091020000}"/>
    <cellStyle name="Millares 2 4 4 2" xfId="6820" xr:uid="{00000000-0005-0000-0000-000092020000}"/>
    <cellStyle name="Millares 2 4 4 2 2" xfId="14966" xr:uid="{00000000-0005-0000-0000-000093020000}"/>
    <cellStyle name="Millares 2 4 4 2 2 2" xfId="31262" xr:uid="{00000000-0005-0000-0000-000094020000}"/>
    <cellStyle name="Millares 2 4 4 2 3" xfId="23116" xr:uid="{00000000-0005-0000-0000-000095020000}"/>
    <cellStyle name="Millares 2 4 4 3" xfId="9667" xr:uid="{00000000-0005-0000-0000-000096020000}"/>
    <cellStyle name="Millares 2 4 4 3 2" xfId="25963" xr:uid="{00000000-0005-0000-0000-000097020000}"/>
    <cellStyle name="Millares 2 4 4 4" xfId="17817" xr:uid="{00000000-0005-0000-0000-000098020000}"/>
    <cellStyle name="Millares 2 4 5" xfId="5410" xr:uid="{00000000-0005-0000-0000-000099020000}"/>
    <cellStyle name="Millares 2 4 5 2" xfId="13556" xr:uid="{00000000-0005-0000-0000-00009A020000}"/>
    <cellStyle name="Millares 2 4 5 2 2" xfId="29852" xr:uid="{00000000-0005-0000-0000-00009B020000}"/>
    <cellStyle name="Millares 2 4 5 3" xfId="21706" xr:uid="{00000000-0005-0000-0000-00009C020000}"/>
    <cellStyle name="Millares 2 4 6" xfId="8257" xr:uid="{00000000-0005-0000-0000-00009D020000}"/>
    <cellStyle name="Millares 2 4 6 2" xfId="24553" xr:uid="{00000000-0005-0000-0000-00009E020000}"/>
    <cellStyle name="Millares 2 4 7" xfId="16407" xr:uid="{00000000-0005-0000-0000-00009F020000}"/>
    <cellStyle name="Millares 2 5" xfId="274" xr:uid="{00000000-0005-0000-0000-0000A0020000}"/>
    <cellStyle name="Millares 2 5 2" xfId="618" xr:uid="{00000000-0005-0000-0000-0000A1020000}"/>
    <cellStyle name="Millares 2 5 2 2" xfId="1324" xr:uid="{00000000-0005-0000-0000-0000A2020000}"/>
    <cellStyle name="Millares 2 5 2 2 2" xfId="2734" xr:uid="{00000000-0005-0000-0000-0000A3020000}"/>
    <cellStyle name="Millares 2 5 2 2 2 2" xfId="8033" xr:uid="{00000000-0005-0000-0000-0000A4020000}"/>
    <cellStyle name="Millares 2 5 2 2 2 2 2" xfId="16179" xr:uid="{00000000-0005-0000-0000-0000A5020000}"/>
    <cellStyle name="Millares 2 5 2 2 2 2 2 2" xfId="32475" xr:uid="{00000000-0005-0000-0000-0000A6020000}"/>
    <cellStyle name="Millares 2 5 2 2 2 2 3" xfId="24329" xr:uid="{00000000-0005-0000-0000-0000A7020000}"/>
    <cellStyle name="Millares 2 5 2 2 2 3" xfId="10880" xr:uid="{00000000-0005-0000-0000-0000A8020000}"/>
    <cellStyle name="Millares 2 5 2 2 2 3 2" xfId="27176" xr:uid="{00000000-0005-0000-0000-0000A9020000}"/>
    <cellStyle name="Millares 2 5 2 2 2 4" xfId="19030" xr:uid="{00000000-0005-0000-0000-0000AA020000}"/>
    <cellStyle name="Millares 2 5 2 2 3" xfId="6623" xr:uid="{00000000-0005-0000-0000-0000AB020000}"/>
    <cellStyle name="Millares 2 5 2 2 3 2" xfId="14769" xr:uid="{00000000-0005-0000-0000-0000AC020000}"/>
    <cellStyle name="Millares 2 5 2 2 3 2 2" xfId="31065" xr:uid="{00000000-0005-0000-0000-0000AD020000}"/>
    <cellStyle name="Millares 2 5 2 2 3 3" xfId="22919" xr:uid="{00000000-0005-0000-0000-0000AE020000}"/>
    <cellStyle name="Millares 2 5 2 2 4" xfId="9470" xr:uid="{00000000-0005-0000-0000-0000AF020000}"/>
    <cellStyle name="Millares 2 5 2 2 4 2" xfId="25766" xr:uid="{00000000-0005-0000-0000-0000B0020000}"/>
    <cellStyle name="Millares 2 5 2 2 5" xfId="17620" xr:uid="{00000000-0005-0000-0000-0000B1020000}"/>
    <cellStyle name="Millares 2 5 2 3" xfId="2029" xr:uid="{00000000-0005-0000-0000-0000B2020000}"/>
    <cellStyle name="Millares 2 5 2 3 2" xfId="7328" xr:uid="{00000000-0005-0000-0000-0000B3020000}"/>
    <cellStyle name="Millares 2 5 2 3 2 2" xfId="15474" xr:uid="{00000000-0005-0000-0000-0000B4020000}"/>
    <cellStyle name="Millares 2 5 2 3 2 2 2" xfId="31770" xr:uid="{00000000-0005-0000-0000-0000B5020000}"/>
    <cellStyle name="Millares 2 5 2 3 2 3" xfId="23624" xr:uid="{00000000-0005-0000-0000-0000B6020000}"/>
    <cellStyle name="Millares 2 5 2 3 3" xfId="10175" xr:uid="{00000000-0005-0000-0000-0000B7020000}"/>
    <cellStyle name="Millares 2 5 2 3 3 2" xfId="26471" xr:uid="{00000000-0005-0000-0000-0000B8020000}"/>
    <cellStyle name="Millares 2 5 2 3 4" xfId="18325" xr:uid="{00000000-0005-0000-0000-0000B9020000}"/>
    <cellStyle name="Millares 2 5 2 4" xfId="5918" xr:uid="{00000000-0005-0000-0000-0000BA020000}"/>
    <cellStyle name="Millares 2 5 2 4 2" xfId="14064" xr:uid="{00000000-0005-0000-0000-0000BB020000}"/>
    <cellStyle name="Millares 2 5 2 4 2 2" xfId="30360" xr:uid="{00000000-0005-0000-0000-0000BC020000}"/>
    <cellStyle name="Millares 2 5 2 4 3" xfId="22214" xr:uid="{00000000-0005-0000-0000-0000BD020000}"/>
    <cellStyle name="Millares 2 5 2 5" xfId="8765" xr:uid="{00000000-0005-0000-0000-0000BE020000}"/>
    <cellStyle name="Millares 2 5 2 5 2" xfId="25061" xr:uid="{00000000-0005-0000-0000-0000BF020000}"/>
    <cellStyle name="Millares 2 5 2 6" xfId="16915" xr:uid="{00000000-0005-0000-0000-0000C0020000}"/>
    <cellStyle name="Millares 2 5 3" xfId="980" xr:uid="{00000000-0005-0000-0000-0000C1020000}"/>
    <cellStyle name="Millares 2 5 3 2" xfId="2390" xr:uid="{00000000-0005-0000-0000-0000C2020000}"/>
    <cellStyle name="Millares 2 5 3 2 2" xfId="7689" xr:uid="{00000000-0005-0000-0000-0000C3020000}"/>
    <cellStyle name="Millares 2 5 3 2 2 2" xfId="15835" xr:uid="{00000000-0005-0000-0000-0000C4020000}"/>
    <cellStyle name="Millares 2 5 3 2 2 2 2" xfId="32131" xr:uid="{00000000-0005-0000-0000-0000C5020000}"/>
    <cellStyle name="Millares 2 5 3 2 2 3" xfId="23985" xr:uid="{00000000-0005-0000-0000-0000C6020000}"/>
    <cellStyle name="Millares 2 5 3 2 3" xfId="10536" xr:uid="{00000000-0005-0000-0000-0000C7020000}"/>
    <cellStyle name="Millares 2 5 3 2 3 2" xfId="26832" xr:uid="{00000000-0005-0000-0000-0000C8020000}"/>
    <cellStyle name="Millares 2 5 3 2 4" xfId="18686" xr:uid="{00000000-0005-0000-0000-0000C9020000}"/>
    <cellStyle name="Millares 2 5 3 3" xfId="6279" xr:uid="{00000000-0005-0000-0000-0000CA020000}"/>
    <cellStyle name="Millares 2 5 3 3 2" xfId="14425" xr:uid="{00000000-0005-0000-0000-0000CB020000}"/>
    <cellStyle name="Millares 2 5 3 3 2 2" xfId="30721" xr:uid="{00000000-0005-0000-0000-0000CC020000}"/>
    <cellStyle name="Millares 2 5 3 3 3" xfId="22575" xr:uid="{00000000-0005-0000-0000-0000CD020000}"/>
    <cellStyle name="Millares 2 5 3 4" xfId="9126" xr:uid="{00000000-0005-0000-0000-0000CE020000}"/>
    <cellStyle name="Millares 2 5 3 4 2" xfId="25422" xr:uid="{00000000-0005-0000-0000-0000CF020000}"/>
    <cellStyle name="Millares 2 5 3 5" xfId="17276" xr:uid="{00000000-0005-0000-0000-0000D0020000}"/>
    <cellStyle name="Millares 2 5 4" xfId="1685" xr:uid="{00000000-0005-0000-0000-0000D1020000}"/>
    <cellStyle name="Millares 2 5 4 2" xfId="6984" xr:uid="{00000000-0005-0000-0000-0000D2020000}"/>
    <cellStyle name="Millares 2 5 4 2 2" xfId="15130" xr:uid="{00000000-0005-0000-0000-0000D3020000}"/>
    <cellStyle name="Millares 2 5 4 2 2 2" xfId="31426" xr:uid="{00000000-0005-0000-0000-0000D4020000}"/>
    <cellStyle name="Millares 2 5 4 2 3" xfId="23280" xr:uid="{00000000-0005-0000-0000-0000D5020000}"/>
    <cellStyle name="Millares 2 5 4 3" xfId="9831" xr:uid="{00000000-0005-0000-0000-0000D6020000}"/>
    <cellStyle name="Millares 2 5 4 3 2" xfId="26127" xr:uid="{00000000-0005-0000-0000-0000D7020000}"/>
    <cellStyle name="Millares 2 5 4 4" xfId="17981" xr:uid="{00000000-0005-0000-0000-0000D8020000}"/>
    <cellStyle name="Millares 2 5 5" xfId="5574" xr:uid="{00000000-0005-0000-0000-0000D9020000}"/>
    <cellStyle name="Millares 2 5 5 2" xfId="13720" xr:uid="{00000000-0005-0000-0000-0000DA020000}"/>
    <cellStyle name="Millares 2 5 5 2 2" xfId="30016" xr:uid="{00000000-0005-0000-0000-0000DB020000}"/>
    <cellStyle name="Millares 2 5 5 3" xfId="21870" xr:uid="{00000000-0005-0000-0000-0000DC020000}"/>
    <cellStyle name="Millares 2 5 6" xfId="8421" xr:uid="{00000000-0005-0000-0000-0000DD020000}"/>
    <cellStyle name="Millares 2 5 6 2" xfId="24717" xr:uid="{00000000-0005-0000-0000-0000DE020000}"/>
    <cellStyle name="Millares 2 5 7" xfId="16571" xr:uid="{00000000-0005-0000-0000-0000DF020000}"/>
    <cellStyle name="Millares 2 6" xfId="364" xr:uid="{00000000-0005-0000-0000-0000E0020000}"/>
    <cellStyle name="Millares 2 6 2" xfId="1070" xr:uid="{00000000-0005-0000-0000-0000E1020000}"/>
    <cellStyle name="Millares 2 6 2 2" xfId="2480" xr:uid="{00000000-0005-0000-0000-0000E2020000}"/>
    <cellStyle name="Millares 2 6 2 2 2" xfId="7779" xr:uid="{00000000-0005-0000-0000-0000E3020000}"/>
    <cellStyle name="Millares 2 6 2 2 2 2" xfId="15925" xr:uid="{00000000-0005-0000-0000-0000E4020000}"/>
    <cellStyle name="Millares 2 6 2 2 2 2 2" xfId="32221" xr:uid="{00000000-0005-0000-0000-0000E5020000}"/>
    <cellStyle name="Millares 2 6 2 2 2 3" xfId="24075" xr:uid="{00000000-0005-0000-0000-0000E6020000}"/>
    <cellStyle name="Millares 2 6 2 2 3" xfId="10626" xr:uid="{00000000-0005-0000-0000-0000E7020000}"/>
    <cellStyle name="Millares 2 6 2 2 3 2" xfId="26922" xr:uid="{00000000-0005-0000-0000-0000E8020000}"/>
    <cellStyle name="Millares 2 6 2 2 4" xfId="18776" xr:uid="{00000000-0005-0000-0000-0000E9020000}"/>
    <cellStyle name="Millares 2 6 2 3" xfId="6369" xr:uid="{00000000-0005-0000-0000-0000EA020000}"/>
    <cellStyle name="Millares 2 6 2 3 2" xfId="14515" xr:uid="{00000000-0005-0000-0000-0000EB020000}"/>
    <cellStyle name="Millares 2 6 2 3 2 2" xfId="30811" xr:uid="{00000000-0005-0000-0000-0000EC020000}"/>
    <cellStyle name="Millares 2 6 2 3 3" xfId="22665" xr:uid="{00000000-0005-0000-0000-0000ED020000}"/>
    <cellStyle name="Millares 2 6 2 4" xfId="9216" xr:uid="{00000000-0005-0000-0000-0000EE020000}"/>
    <cellStyle name="Millares 2 6 2 4 2" xfId="25512" xr:uid="{00000000-0005-0000-0000-0000EF020000}"/>
    <cellStyle name="Millares 2 6 2 5" xfId="17366" xr:uid="{00000000-0005-0000-0000-0000F0020000}"/>
    <cellStyle name="Millares 2 6 3" xfId="1775" xr:uid="{00000000-0005-0000-0000-0000F1020000}"/>
    <cellStyle name="Millares 2 6 3 2" xfId="7074" xr:uid="{00000000-0005-0000-0000-0000F2020000}"/>
    <cellStyle name="Millares 2 6 3 2 2" xfId="15220" xr:uid="{00000000-0005-0000-0000-0000F3020000}"/>
    <cellStyle name="Millares 2 6 3 2 2 2" xfId="31516" xr:uid="{00000000-0005-0000-0000-0000F4020000}"/>
    <cellStyle name="Millares 2 6 3 2 3" xfId="23370" xr:uid="{00000000-0005-0000-0000-0000F5020000}"/>
    <cellStyle name="Millares 2 6 3 3" xfId="9921" xr:uid="{00000000-0005-0000-0000-0000F6020000}"/>
    <cellStyle name="Millares 2 6 3 3 2" xfId="26217" xr:uid="{00000000-0005-0000-0000-0000F7020000}"/>
    <cellStyle name="Millares 2 6 3 4" xfId="18071" xr:uid="{00000000-0005-0000-0000-0000F8020000}"/>
    <cellStyle name="Millares 2 6 4" xfId="5664" xr:uid="{00000000-0005-0000-0000-0000F9020000}"/>
    <cellStyle name="Millares 2 6 4 2" xfId="13810" xr:uid="{00000000-0005-0000-0000-0000FA020000}"/>
    <cellStyle name="Millares 2 6 4 2 2" xfId="30106" xr:uid="{00000000-0005-0000-0000-0000FB020000}"/>
    <cellStyle name="Millares 2 6 4 3" xfId="21960" xr:uid="{00000000-0005-0000-0000-0000FC020000}"/>
    <cellStyle name="Millares 2 6 5" xfId="8511" xr:uid="{00000000-0005-0000-0000-0000FD020000}"/>
    <cellStyle name="Millares 2 6 5 2" xfId="24807" xr:uid="{00000000-0005-0000-0000-0000FE020000}"/>
    <cellStyle name="Millares 2 6 6" xfId="16661" xr:uid="{00000000-0005-0000-0000-0000FF020000}"/>
    <cellStyle name="Millares 2 7" xfId="726" xr:uid="{00000000-0005-0000-0000-000000030000}"/>
    <cellStyle name="Millares 2 7 2" xfId="2136" xr:uid="{00000000-0005-0000-0000-000001030000}"/>
    <cellStyle name="Millares 2 7 2 2" xfId="7435" xr:uid="{00000000-0005-0000-0000-000002030000}"/>
    <cellStyle name="Millares 2 7 2 2 2" xfId="15581" xr:uid="{00000000-0005-0000-0000-000003030000}"/>
    <cellStyle name="Millares 2 7 2 2 2 2" xfId="31877" xr:uid="{00000000-0005-0000-0000-000004030000}"/>
    <cellStyle name="Millares 2 7 2 2 3" xfId="23731" xr:uid="{00000000-0005-0000-0000-000005030000}"/>
    <cellStyle name="Millares 2 7 2 3" xfId="10282" xr:uid="{00000000-0005-0000-0000-000006030000}"/>
    <cellStyle name="Millares 2 7 2 3 2" xfId="26578" xr:uid="{00000000-0005-0000-0000-000007030000}"/>
    <cellStyle name="Millares 2 7 2 4" xfId="18432" xr:uid="{00000000-0005-0000-0000-000008030000}"/>
    <cellStyle name="Millares 2 7 3" xfId="6025" xr:uid="{00000000-0005-0000-0000-000009030000}"/>
    <cellStyle name="Millares 2 7 3 2" xfId="14171" xr:uid="{00000000-0005-0000-0000-00000A030000}"/>
    <cellStyle name="Millares 2 7 3 2 2" xfId="30467" xr:uid="{00000000-0005-0000-0000-00000B030000}"/>
    <cellStyle name="Millares 2 7 3 3" xfId="22321" xr:uid="{00000000-0005-0000-0000-00000C030000}"/>
    <cellStyle name="Millares 2 7 4" xfId="8872" xr:uid="{00000000-0005-0000-0000-00000D030000}"/>
    <cellStyle name="Millares 2 7 4 2" xfId="25168" xr:uid="{00000000-0005-0000-0000-00000E030000}"/>
    <cellStyle name="Millares 2 7 5" xfId="17022" xr:uid="{00000000-0005-0000-0000-00000F030000}"/>
    <cellStyle name="Millares 2 8" xfId="1431" xr:uid="{00000000-0005-0000-0000-000010030000}"/>
    <cellStyle name="Millares 2 8 2" xfId="6730" xr:uid="{00000000-0005-0000-0000-000011030000}"/>
    <cellStyle name="Millares 2 8 2 2" xfId="14876" xr:uid="{00000000-0005-0000-0000-000012030000}"/>
    <cellStyle name="Millares 2 8 2 2 2" xfId="31172" xr:uid="{00000000-0005-0000-0000-000013030000}"/>
    <cellStyle name="Millares 2 8 2 3" xfId="23026" xr:uid="{00000000-0005-0000-0000-000014030000}"/>
    <cellStyle name="Millares 2 8 3" xfId="9577" xr:uid="{00000000-0005-0000-0000-000015030000}"/>
    <cellStyle name="Millares 2 8 3 2" xfId="25873" xr:uid="{00000000-0005-0000-0000-000016030000}"/>
    <cellStyle name="Millares 2 8 4" xfId="17727" xr:uid="{00000000-0005-0000-0000-000017030000}"/>
    <cellStyle name="Millares 2 9" xfId="5320" xr:uid="{00000000-0005-0000-0000-000018030000}"/>
    <cellStyle name="Millares 2 9 2" xfId="13466" xr:uid="{00000000-0005-0000-0000-000019030000}"/>
    <cellStyle name="Millares 2 9 2 2" xfId="29762" xr:uid="{00000000-0005-0000-0000-00001A030000}"/>
    <cellStyle name="Millares 2 9 3" xfId="21616" xr:uid="{00000000-0005-0000-0000-00001B030000}"/>
    <cellStyle name="Millares 3" xfId="14" xr:uid="{00000000-0005-0000-0000-00001C030000}"/>
    <cellStyle name="Millares 3 10" xfId="5314" xr:uid="{00000000-0005-0000-0000-00001D030000}"/>
    <cellStyle name="Millares 3 10 2" xfId="13460" xr:uid="{00000000-0005-0000-0000-00001E030000}"/>
    <cellStyle name="Millares 3 10 2 2" xfId="29756" xr:uid="{00000000-0005-0000-0000-00001F030000}"/>
    <cellStyle name="Millares 3 10 3" xfId="21610" xr:uid="{00000000-0005-0000-0000-000020030000}"/>
    <cellStyle name="Millares 3 11" xfId="8161" xr:uid="{00000000-0005-0000-0000-000021030000}"/>
    <cellStyle name="Millares 3 11 2" xfId="24457" xr:uid="{00000000-0005-0000-0000-000022030000}"/>
    <cellStyle name="Millares 3 12" xfId="16311" xr:uid="{00000000-0005-0000-0000-000023030000}"/>
    <cellStyle name="Millares 3 2" xfId="25" xr:uid="{00000000-0005-0000-0000-000024030000}"/>
    <cellStyle name="Millares 3 2 10" xfId="8172" xr:uid="{00000000-0005-0000-0000-000025030000}"/>
    <cellStyle name="Millares 3 2 10 2" xfId="24468" xr:uid="{00000000-0005-0000-0000-000026030000}"/>
    <cellStyle name="Millares 3 2 11" xfId="16322" xr:uid="{00000000-0005-0000-0000-000027030000}"/>
    <cellStyle name="Millares 3 2 2" xfId="47" xr:uid="{00000000-0005-0000-0000-000028030000}"/>
    <cellStyle name="Millares 3 2 2 10" xfId="16344" xr:uid="{00000000-0005-0000-0000-000029030000}"/>
    <cellStyle name="Millares 3 2 2 2" xfId="91" xr:uid="{00000000-0005-0000-0000-00002A030000}"/>
    <cellStyle name="Millares 3 2 2 2 2" xfId="181" xr:uid="{00000000-0005-0000-0000-00002B030000}"/>
    <cellStyle name="Millares 3 2 2 2 2 2" xfId="525" xr:uid="{00000000-0005-0000-0000-00002C030000}"/>
    <cellStyle name="Millares 3 2 2 2 2 2 2" xfId="1231" xr:uid="{00000000-0005-0000-0000-00002D030000}"/>
    <cellStyle name="Millares 3 2 2 2 2 2 2 2" xfId="2641" xr:uid="{00000000-0005-0000-0000-00002E030000}"/>
    <cellStyle name="Millares 3 2 2 2 2 2 2 2 2" xfId="7940" xr:uid="{00000000-0005-0000-0000-00002F030000}"/>
    <cellStyle name="Millares 3 2 2 2 2 2 2 2 2 2" xfId="16086" xr:uid="{00000000-0005-0000-0000-000030030000}"/>
    <cellStyle name="Millares 3 2 2 2 2 2 2 2 2 2 2" xfId="32382" xr:uid="{00000000-0005-0000-0000-000031030000}"/>
    <cellStyle name="Millares 3 2 2 2 2 2 2 2 2 3" xfId="24236" xr:uid="{00000000-0005-0000-0000-000032030000}"/>
    <cellStyle name="Millares 3 2 2 2 2 2 2 2 3" xfId="10787" xr:uid="{00000000-0005-0000-0000-000033030000}"/>
    <cellStyle name="Millares 3 2 2 2 2 2 2 2 3 2" xfId="27083" xr:uid="{00000000-0005-0000-0000-000034030000}"/>
    <cellStyle name="Millares 3 2 2 2 2 2 2 2 4" xfId="18937" xr:uid="{00000000-0005-0000-0000-000035030000}"/>
    <cellStyle name="Millares 3 2 2 2 2 2 2 3" xfId="6530" xr:uid="{00000000-0005-0000-0000-000036030000}"/>
    <cellStyle name="Millares 3 2 2 2 2 2 2 3 2" xfId="14676" xr:uid="{00000000-0005-0000-0000-000037030000}"/>
    <cellStyle name="Millares 3 2 2 2 2 2 2 3 2 2" xfId="30972" xr:uid="{00000000-0005-0000-0000-000038030000}"/>
    <cellStyle name="Millares 3 2 2 2 2 2 2 3 3" xfId="22826" xr:uid="{00000000-0005-0000-0000-000039030000}"/>
    <cellStyle name="Millares 3 2 2 2 2 2 2 4" xfId="9377" xr:uid="{00000000-0005-0000-0000-00003A030000}"/>
    <cellStyle name="Millares 3 2 2 2 2 2 2 4 2" xfId="25673" xr:uid="{00000000-0005-0000-0000-00003B030000}"/>
    <cellStyle name="Millares 3 2 2 2 2 2 2 5" xfId="17527" xr:uid="{00000000-0005-0000-0000-00003C030000}"/>
    <cellStyle name="Millares 3 2 2 2 2 2 3" xfId="1936" xr:uid="{00000000-0005-0000-0000-00003D030000}"/>
    <cellStyle name="Millares 3 2 2 2 2 2 3 2" xfId="7235" xr:uid="{00000000-0005-0000-0000-00003E030000}"/>
    <cellStyle name="Millares 3 2 2 2 2 2 3 2 2" xfId="15381" xr:uid="{00000000-0005-0000-0000-00003F030000}"/>
    <cellStyle name="Millares 3 2 2 2 2 2 3 2 2 2" xfId="31677" xr:uid="{00000000-0005-0000-0000-000040030000}"/>
    <cellStyle name="Millares 3 2 2 2 2 2 3 2 3" xfId="23531" xr:uid="{00000000-0005-0000-0000-000041030000}"/>
    <cellStyle name="Millares 3 2 2 2 2 2 3 3" xfId="10082" xr:uid="{00000000-0005-0000-0000-000042030000}"/>
    <cellStyle name="Millares 3 2 2 2 2 2 3 3 2" xfId="26378" xr:uid="{00000000-0005-0000-0000-000043030000}"/>
    <cellStyle name="Millares 3 2 2 2 2 2 3 4" xfId="18232" xr:uid="{00000000-0005-0000-0000-000044030000}"/>
    <cellStyle name="Millares 3 2 2 2 2 2 4" xfId="5825" xr:uid="{00000000-0005-0000-0000-000045030000}"/>
    <cellStyle name="Millares 3 2 2 2 2 2 4 2" xfId="13971" xr:uid="{00000000-0005-0000-0000-000046030000}"/>
    <cellStyle name="Millares 3 2 2 2 2 2 4 2 2" xfId="30267" xr:uid="{00000000-0005-0000-0000-000047030000}"/>
    <cellStyle name="Millares 3 2 2 2 2 2 4 3" xfId="22121" xr:uid="{00000000-0005-0000-0000-000048030000}"/>
    <cellStyle name="Millares 3 2 2 2 2 2 5" xfId="8672" xr:uid="{00000000-0005-0000-0000-000049030000}"/>
    <cellStyle name="Millares 3 2 2 2 2 2 5 2" xfId="24968" xr:uid="{00000000-0005-0000-0000-00004A030000}"/>
    <cellStyle name="Millares 3 2 2 2 2 2 6" xfId="16822" xr:uid="{00000000-0005-0000-0000-00004B030000}"/>
    <cellStyle name="Millares 3 2 2 2 2 3" xfId="887" xr:uid="{00000000-0005-0000-0000-00004C030000}"/>
    <cellStyle name="Millares 3 2 2 2 2 3 2" xfId="2297" xr:uid="{00000000-0005-0000-0000-00004D030000}"/>
    <cellStyle name="Millares 3 2 2 2 2 3 2 2" xfId="7596" xr:uid="{00000000-0005-0000-0000-00004E030000}"/>
    <cellStyle name="Millares 3 2 2 2 2 3 2 2 2" xfId="15742" xr:uid="{00000000-0005-0000-0000-00004F030000}"/>
    <cellStyle name="Millares 3 2 2 2 2 3 2 2 2 2" xfId="32038" xr:uid="{00000000-0005-0000-0000-000050030000}"/>
    <cellStyle name="Millares 3 2 2 2 2 3 2 2 3" xfId="23892" xr:uid="{00000000-0005-0000-0000-000051030000}"/>
    <cellStyle name="Millares 3 2 2 2 2 3 2 3" xfId="10443" xr:uid="{00000000-0005-0000-0000-000052030000}"/>
    <cellStyle name="Millares 3 2 2 2 2 3 2 3 2" xfId="26739" xr:uid="{00000000-0005-0000-0000-000053030000}"/>
    <cellStyle name="Millares 3 2 2 2 2 3 2 4" xfId="18593" xr:uid="{00000000-0005-0000-0000-000054030000}"/>
    <cellStyle name="Millares 3 2 2 2 2 3 3" xfId="6186" xr:uid="{00000000-0005-0000-0000-000055030000}"/>
    <cellStyle name="Millares 3 2 2 2 2 3 3 2" xfId="14332" xr:uid="{00000000-0005-0000-0000-000056030000}"/>
    <cellStyle name="Millares 3 2 2 2 2 3 3 2 2" xfId="30628" xr:uid="{00000000-0005-0000-0000-000057030000}"/>
    <cellStyle name="Millares 3 2 2 2 2 3 3 3" xfId="22482" xr:uid="{00000000-0005-0000-0000-000058030000}"/>
    <cellStyle name="Millares 3 2 2 2 2 3 4" xfId="9033" xr:uid="{00000000-0005-0000-0000-000059030000}"/>
    <cellStyle name="Millares 3 2 2 2 2 3 4 2" xfId="25329" xr:uid="{00000000-0005-0000-0000-00005A030000}"/>
    <cellStyle name="Millares 3 2 2 2 2 3 5" xfId="17183" xr:uid="{00000000-0005-0000-0000-00005B030000}"/>
    <cellStyle name="Millares 3 2 2 2 2 4" xfId="1592" xr:uid="{00000000-0005-0000-0000-00005C030000}"/>
    <cellStyle name="Millares 3 2 2 2 2 4 2" xfId="6891" xr:uid="{00000000-0005-0000-0000-00005D030000}"/>
    <cellStyle name="Millares 3 2 2 2 2 4 2 2" xfId="15037" xr:uid="{00000000-0005-0000-0000-00005E030000}"/>
    <cellStyle name="Millares 3 2 2 2 2 4 2 2 2" xfId="31333" xr:uid="{00000000-0005-0000-0000-00005F030000}"/>
    <cellStyle name="Millares 3 2 2 2 2 4 2 3" xfId="23187" xr:uid="{00000000-0005-0000-0000-000060030000}"/>
    <cellStyle name="Millares 3 2 2 2 2 4 3" xfId="9738" xr:uid="{00000000-0005-0000-0000-000061030000}"/>
    <cellStyle name="Millares 3 2 2 2 2 4 3 2" xfId="26034" xr:uid="{00000000-0005-0000-0000-000062030000}"/>
    <cellStyle name="Millares 3 2 2 2 2 4 4" xfId="17888" xr:uid="{00000000-0005-0000-0000-000063030000}"/>
    <cellStyle name="Millares 3 2 2 2 2 5" xfId="5481" xr:uid="{00000000-0005-0000-0000-000064030000}"/>
    <cellStyle name="Millares 3 2 2 2 2 5 2" xfId="13627" xr:uid="{00000000-0005-0000-0000-000065030000}"/>
    <cellStyle name="Millares 3 2 2 2 2 5 2 2" xfId="29923" xr:uid="{00000000-0005-0000-0000-000066030000}"/>
    <cellStyle name="Millares 3 2 2 2 2 5 3" xfId="21777" xr:uid="{00000000-0005-0000-0000-000067030000}"/>
    <cellStyle name="Millares 3 2 2 2 2 6" xfId="8328" xr:uid="{00000000-0005-0000-0000-000068030000}"/>
    <cellStyle name="Millares 3 2 2 2 2 6 2" xfId="24624" xr:uid="{00000000-0005-0000-0000-000069030000}"/>
    <cellStyle name="Millares 3 2 2 2 2 7" xfId="16478" xr:uid="{00000000-0005-0000-0000-00006A030000}"/>
    <cellStyle name="Millares 3 2 2 2 3" xfId="345" xr:uid="{00000000-0005-0000-0000-00006B030000}"/>
    <cellStyle name="Millares 3 2 2 2 3 2" xfId="689" xr:uid="{00000000-0005-0000-0000-00006C030000}"/>
    <cellStyle name="Millares 3 2 2 2 3 2 2" xfId="1395" xr:uid="{00000000-0005-0000-0000-00006D030000}"/>
    <cellStyle name="Millares 3 2 2 2 3 2 2 2" xfId="2805" xr:uid="{00000000-0005-0000-0000-00006E030000}"/>
    <cellStyle name="Millares 3 2 2 2 3 2 2 2 2" xfId="8104" xr:uid="{00000000-0005-0000-0000-00006F030000}"/>
    <cellStyle name="Millares 3 2 2 2 3 2 2 2 2 2" xfId="16250" xr:uid="{00000000-0005-0000-0000-000070030000}"/>
    <cellStyle name="Millares 3 2 2 2 3 2 2 2 2 2 2" xfId="32546" xr:uid="{00000000-0005-0000-0000-000071030000}"/>
    <cellStyle name="Millares 3 2 2 2 3 2 2 2 2 3" xfId="24400" xr:uid="{00000000-0005-0000-0000-000072030000}"/>
    <cellStyle name="Millares 3 2 2 2 3 2 2 2 3" xfId="10951" xr:uid="{00000000-0005-0000-0000-000073030000}"/>
    <cellStyle name="Millares 3 2 2 2 3 2 2 2 3 2" xfId="27247" xr:uid="{00000000-0005-0000-0000-000074030000}"/>
    <cellStyle name="Millares 3 2 2 2 3 2 2 2 4" xfId="19101" xr:uid="{00000000-0005-0000-0000-000075030000}"/>
    <cellStyle name="Millares 3 2 2 2 3 2 2 3" xfId="6694" xr:uid="{00000000-0005-0000-0000-000076030000}"/>
    <cellStyle name="Millares 3 2 2 2 3 2 2 3 2" xfId="14840" xr:uid="{00000000-0005-0000-0000-000077030000}"/>
    <cellStyle name="Millares 3 2 2 2 3 2 2 3 2 2" xfId="31136" xr:uid="{00000000-0005-0000-0000-000078030000}"/>
    <cellStyle name="Millares 3 2 2 2 3 2 2 3 3" xfId="22990" xr:uid="{00000000-0005-0000-0000-000079030000}"/>
    <cellStyle name="Millares 3 2 2 2 3 2 2 4" xfId="9541" xr:uid="{00000000-0005-0000-0000-00007A030000}"/>
    <cellStyle name="Millares 3 2 2 2 3 2 2 4 2" xfId="25837" xr:uid="{00000000-0005-0000-0000-00007B030000}"/>
    <cellStyle name="Millares 3 2 2 2 3 2 2 5" xfId="17691" xr:uid="{00000000-0005-0000-0000-00007C030000}"/>
    <cellStyle name="Millares 3 2 2 2 3 2 3" xfId="2100" xr:uid="{00000000-0005-0000-0000-00007D030000}"/>
    <cellStyle name="Millares 3 2 2 2 3 2 3 2" xfId="7399" xr:uid="{00000000-0005-0000-0000-00007E030000}"/>
    <cellStyle name="Millares 3 2 2 2 3 2 3 2 2" xfId="15545" xr:uid="{00000000-0005-0000-0000-00007F030000}"/>
    <cellStyle name="Millares 3 2 2 2 3 2 3 2 2 2" xfId="31841" xr:uid="{00000000-0005-0000-0000-000080030000}"/>
    <cellStyle name="Millares 3 2 2 2 3 2 3 2 3" xfId="23695" xr:uid="{00000000-0005-0000-0000-000081030000}"/>
    <cellStyle name="Millares 3 2 2 2 3 2 3 3" xfId="10246" xr:uid="{00000000-0005-0000-0000-000082030000}"/>
    <cellStyle name="Millares 3 2 2 2 3 2 3 3 2" xfId="26542" xr:uid="{00000000-0005-0000-0000-000083030000}"/>
    <cellStyle name="Millares 3 2 2 2 3 2 3 4" xfId="18396" xr:uid="{00000000-0005-0000-0000-000084030000}"/>
    <cellStyle name="Millares 3 2 2 2 3 2 4" xfId="5989" xr:uid="{00000000-0005-0000-0000-000085030000}"/>
    <cellStyle name="Millares 3 2 2 2 3 2 4 2" xfId="14135" xr:uid="{00000000-0005-0000-0000-000086030000}"/>
    <cellStyle name="Millares 3 2 2 2 3 2 4 2 2" xfId="30431" xr:uid="{00000000-0005-0000-0000-000087030000}"/>
    <cellStyle name="Millares 3 2 2 2 3 2 4 3" xfId="22285" xr:uid="{00000000-0005-0000-0000-000088030000}"/>
    <cellStyle name="Millares 3 2 2 2 3 2 5" xfId="8836" xr:uid="{00000000-0005-0000-0000-000089030000}"/>
    <cellStyle name="Millares 3 2 2 2 3 2 5 2" xfId="25132" xr:uid="{00000000-0005-0000-0000-00008A030000}"/>
    <cellStyle name="Millares 3 2 2 2 3 2 6" xfId="16986" xr:uid="{00000000-0005-0000-0000-00008B030000}"/>
    <cellStyle name="Millares 3 2 2 2 3 3" xfId="1051" xr:uid="{00000000-0005-0000-0000-00008C030000}"/>
    <cellStyle name="Millares 3 2 2 2 3 3 2" xfId="2461" xr:uid="{00000000-0005-0000-0000-00008D030000}"/>
    <cellStyle name="Millares 3 2 2 2 3 3 2 2" xfId="7760" xr:uid="{00000000-0005-0000-0000-00008E030000}"/>
    <cellStyle name="Millares 3 2 2 2 3 3 2 2 2" xfId="15906" xr:uid="{00000000-0005-0000-0000-00008F030000}"/>
    <cellStyle name="Millares 3 2 2 2 3 3 2 2 2 2" xfId="32202" xr:uid="{00000000-0005-0000-0000-000090030000}"/>
    <cellStyle name="Millares 3 2 2 2 3 3 2 2 3" xfId="24056" xr:uid="{00000000-0005-0000-0000-000091030000}"/>
    <cellStyle name="Millares 3 2 2 2 3 3 2 3" xfId="10607" xr:uid="{00000000-0005-0000-0000-000092030000}"/>
    <cellStyle name="Millares 3 2 2 2 3 3 2 3 2" xfId="26903" xr:uid="{00000000-0005-0000-0000-000093030000}"/>
    <cellStyle name="Millares 3 2 2 2 3 3 2 4" xfId="18757" xr:uid="{00000000-0005-0000-0000-000094030000}"/>
    <cellStyle name="Millares 3 2 2 2 3 3 3" xfId="6350" xr:uid="{00000000-0005-0000-0000-000095030000}"/>
    <cellStyle name="Millares 3 2 2 2 3 3 3 2" xfId="14496" xr:uid="{00000000-0005-0000-0000-000096030000}"/>
    <cellStyle name="Millares 3 2 2 2 3 3 3 2 2" xfId="30792" xr:uid="{00000000-0005-0000-0000-000097030000}"/>
    <cellStyle name="Millares 3 2 2 2 3 3 3 3" xfId="22646" xr:uid="{00000000-0005-0000-0000-000098030000}"/>
    <cellStyle name="Millares 3 2 2 2 3 3 4" xfId="9197" xr:uid="{00000000-0005-0000-0000-000099030000}"/>
    <cellStyle name="Millares 3 2 2 2 3 3 4 2" xfId="25493" xr:uid="{00000000-0005-0000-0000-00009A030000}"/>
    <cellStyle name="Millares 3 2 2 2 3 3 5" xfId="17347" xr:uid="{00000000-0005-0000-0000-00009B030000}"/>
    <cellStyle name="Millares 3 2 2 2 3 4" xfId="1756" xr:uid="{00000000-0005-0000-0000-00009C030000}"/>
    <cellStyle name="Millares 3 2 2 2 3 4 2" xfId="7055" xr:uid="{00000000-0005-0000-0000-00009D030000}"/>
    <cellStyle name="Millares 3 2 2 2 3 4 2 2" xfId="15201" xr:uid="{00000000-0005-0000-0000-00009E030000}"/>
    <cellStyle name="Millares 3 2 2 2 3 4 2 2 2" xfId="31497" xr:uid="{00000000-0005-0000-0000-00009F030000}"/>
    <cellStyle name="Millares 3 2 2 2 3 4 2 3" xfId="23351" xr:uid="{00000000-0005-0000-0000-0000A0030000}"/>
    <cellStyle name="Millares 3 2 2 2 3 4 3" xfId="9902" xr:uid="{00000000-0005-0000-0000-0000A1030000}"/>
    <cellStyle name="Millares 3 2 2 2 3 4 3 2" xfId="26198" xr:uid="{00000000-0005-0000-0000-0000A2030000}"/>
    <cellStyle name="Millares 3 2 2 2 3 4 4" xfId="18052" xr:uid="{00000000-0005-0000-0000-0000A3030000}"/>
    <cellStyle name="Millares 3 2 2 2 3 5" xfId="5645" xr:uid="{00000000-0005-0000-0000-0000A4030000}"/>
    <cellStyle name="Millares 3 2 2 2 3 5 2" xfId="13791" xr:uid="{00000000-0005-0000-0000-0000A5030000}"/>
    <cellStyle name="Millares 3 2 2 2 3 5 2 2" xfId="30087" xr:uid="{00000000-0005-0000-0000-0000A6030000}"/>
    <cellStyle name="Millares 3 2 2 2 3 5 3" xfId="21941" xr:uid="{00000000-0005-0000-0000-0000A7030000}"/>
    <cellStyle name="Millares 3 2 2 2 3 6" xfId="8492" xr:uid="{00000000-0005-0000-0000-0000A8030000}"/>
    <cellStyle name="Millares 3 2 2 2 3 6 2" xfId="24788" xr:uid="{00000000-0005-0000-0000-0000A9030000}"/>
    <cellStyle name="Millares 3 2 2 2 3 7" xfId="16642" xr:uid="{00000000-0005-0000-0000-0000AA030000}"/>
    <cellStyle name="Millares 3 2 2 2 4" xfId="435" xr:uid="{00000000-0005-0000-0000-0000AB030000}"/>
    <cellStyle name="Millares 3 2 2 2 4 2" xfId="1141" xr:uid="{00000000-0005-0000-0000-0000AC030000}"/>
    <cellStyle name="Millares 3 2 2 2 4 2 2" xfId="2551" xr:uid="{00000000-0005-0000-0000-0000AD030000}"/>
    <cellStyle name="Millares 3 2 2 2 4 2 2 2" xfId="7850" xr:uid="{00000000-0005-0000-0000-0000AE030000}"/>
    <cellStyle name="Millares 3 2 2 2 4 2 2 2 2" xfId="15996" xr:uid="{00000000-0005-0000-0000-0000AF030000}"/>
    <cellStyle name="Millares 3 2 2 2 4 2 2 2 2 2" xfId="32292" xr:uid="{00000000-0005-0000-0000-0000B0030000}"/>
    <cellStyle name="Millares 3 2 2 2 4 2 2 2 3" xfId="24146" xr:uid="{00000000-0005-0000-0000-0000B1030000}"/>
    <cellStyle name="Millares 3 2 2 2 4 2 2 3" xfId="10697" xr:uid="{00000000-0005-0000-0000-0000B2030000}"/>
    <cellStyle name="Millares 3 2 2 2 4 2 2 3 2" xfId="26993" xr:uid="{00000000-0005-0000-0000-0000B3030000}"/>
    <cellStyle name="Millares 3 2 2 2 4 2 2 4" xfId="18847" xr:uid="{00000000-0005-0000-0000-0000B4030000}"/>
    <cellStyle name="Millares 3 2 2 2 4 2 3" xfId="6440" xr:uid="{00000000-0005-0000-0000-0000B5030000}"/>
    <cellStyle name="Millares 3 2 2 2 4 2 3 2" xfId="14586" xr:uid="{00000000-0005-0000-0000-0000B6030000}"/>
    <cellStyle name="Millares 3 2 2 2 4 2 3 2 2" xfId="30882" xr:uid="{00000000-0005-0000-0000-0000B7030000}"/>
    <cellStyle name="Millares 3 2 2 2 4 2 3 3" xfId="22736" xr:uid="{00000000-0005-0000-0000-0000B8030000}"/>
    <cellStyle name="Millares 3 2 2 2 4 2 4" xfId="9287" xr:uid="{00000000-0005-0000-0000-0000B9030000}"/>
    <cellStyle name="Millares 3 2 2 2 4 2 4 2" xfId="25583" xr:uid="{00000000-0005-0000-0000-0000BA030000}"/>
    <cellStyle name="Millares 3 2 2 2 4 2 5" xfId="17437" xr:uid="{00000000-0005-0000-0000-0000BB030000}"/>
    <cellStyle name="Millares 3 2 2 2 4 3" xfId="1846" xr:uid="{00000000-0005-0000-0000-0000BC030000}"/>
    <cellStyle name="Millares 3 2 2 2 4 3 2" xfId="7145" xr:uid="{00000000-0005-0000-0000-0000BD030000}"/>
    <cellStyle name="Millares 3 2 2 2 4 3 2 2" xfId="15291" xr:uid="{00000000-0005-0000-0000-0000BE030000}"/>
    <cellStyle name="Millares 3 2 2 2 4 3 2 2 2" xfId="31587" xr:uid="{00000000-0005-0000-0000-0000BF030000}"/>
    <cellStyle name="Millares 3 2 2 2 4 3 2 3" xfId="23441" xr:uid="{00000000-0005-0000-0000-0000C0030000}"/>
    <cellStyle name="Millares 3 2 2 2 4 3 3" xfId="9992" xr:uid="{00000000-0005-0000-0000-0000C1030000}"/>
    <cellStyle name="Millares 3 2 2 2 4 3 3 2" xfId="26288" xr:uid="{00000000-0005-0000-0000-0000C2030000}"/>
    <cellStyle name="Millares 3 2 2 2 4 3 4" xfId="18142" xr:uid="{00000000-0005-0000-0000-0000C3030000}"/>
    <cellStyle name="Millares 3 2 2 2 4 4" xfId="5735" xr:uid="{00000000-0005-0000-0000-0000C4030000}"/>
    <cellStyle name="Millares 3 2 2 2 4 4 2" xfId="13881" xr:uid="{00000000-0005-0000-0000-0000C5030000}"/>
    <cellStyle name="Millares 3 2 2 2 4 4 2 2" xfId="30177" xr:uid="{00000000-0005-0000-0000-0000C6030000}"/>
    <cellStyle name="Millares 3 2 2 2 4 4 3" xfId="22031" xr:uid="{00000000-0005-0000-0000-0000C7030000}"/>
    <cellStyle name="Millares 3 2 2 2 4 5" xfId="8582" xr:uid="{00000000-0005-0000-0000-0000C8030000}"/>
    <cellStyle name="Millares 3 2 2 2 4 5 2" xfId="24878" xr:uid="{00000000-0005-0000-0000-0000C9030000}"/>
    <cellStyle name="Millares 3 2 2 2 4 6" xfId="16732" xr:uid="{00000000-0005-0000-0000-0000CA030000}"/>
    <cellStyle name="Millares 3 2 2 2 5" xfId="797" xr:uid="{00000000-0005-0000-0000-0000CB030000}"/>
    <cellStyle name="Millares 3 2 2 2 5 2" xfId="2207" xr:uid="{00000000-0005-0000-0000-0000CC030000}"/>
    <cellStyle name="Millares 3 2 2 2 5 2 2" xfId="7506" xr:uid="{00000000-0005-0000-0000-0000CD030000}"/>
    <cellStyle name="Millares 3 2 2 2 5 2 2 2" xfId="15652" xr:uid="{00000000-0005-0000-0000-0000CE030000}"/>
    <cellStyle name="Millares 3 2 2 2 5 2 2 2 2" xfId="31948" xr:uid="{00000000-0005-0000-0000-0000CF030000}"/>
    <cellStyle name="Millares 3 2 2 2 5 2 2 3" xfId="23802" xr:uid="{00000000-0005-0000-0000-0000D0030000}"/>
    <cellStyle name="Millares 3 2 2 2 5 2 3" xfId="10353" xr:uid="{00000000-0005-0000-0000-0000D1030000}"/>
    <cellStyle name="Millares 3 2 2 2 5 2 3 2" xfId="26649" xr:uid="{00000000-0005-0000-0000-0000D2030000}"/>
    <cellStyle name="Millares 3 2 2 2 5 2 4" xfId="18503" xr:uid="{00000000-0005-0000-0000-0000D3030000}"/>
    <cellStyle name="Millares 3 2 2 2 5 3" xfId="6096" xr:uid="{00000000-0005-0000-0000-0000D4030000}"/>
    <cellStyle name="Millares 3 2 2 2 5 3 2" xfId="14242" xr:uid="{00000000-0005-0000-0000-0000D5030000}"/>
    <cellStyle name="Millares 3 2 2 2 5 3 2 2" xfId="30538" xr:uid="{00000000-0005-0000-0000-0000D6030000}"/>
    <cellStyle name="Millares 3 2 2 2 5 3 3" xfId="22392" xr:uid="{00000000-0005-0000-0000-0000D7030000}"/>
    <cellStyle name="Millares 3 2 2 2 5 4" xfId="8943" xr:uid="{00000000-0005-0000-0000-0000D8030000}"/>
    <cellStyle name="Millares 3 2 2 2 5 4 2" xfId="25239" xr:uid="{00000000-0005-0000-0000-0000D9030000}"/>
    <cellStyle name="Millares 3 2 2 2 5 5" xfId="17093" xr:uid="{00000000-0005-0000-0000-0000DA030000}"/>
    <cellStyle name="Millares 3 2 2 2 6" xfId="1502" xr:uid="{00000000-0005-0000-0000-0000DB030000}"/>
    <cellStyle name="Millares 3 2 2 2 6 2" xfId="6801" xr:uid="{00000000-0005-0000-0000-0000DC030000}"/>
    <cellStyle name="Millares 3 2 2 2 6 2 2" xfId="14947" xr:uid="{00000000-0005-0000-0000-0000DD030000}"/>
    <cellStyle name="Millares 3 2 2 2 6 2 2 2" xfId="31243" xr:uid="{00000000-0005-0000-0000-0000DE030000}"/>
    <cellStyle name="Millares 3 2 2 2 6 2 3" xfId="23097" xr:uid="{00000000-0005-0000-0000-0000DF030000}"/>
    <cellStyle name="Millares 3 2 2 2 6 3" xfId="9648" xr:uid="{00000000-0005-0000-0000-0000E0030000}"/>
    <cellStyle name="Millares 3 2 2 2 6 3 2" xfId="25944" xr:uid="{00000000-0005-0000-0000-0000E1030000}"/>
    <cellStyle name="Millares 3 2 2 2 6 4" xfId="17798" xr:uid="{00000000-0005-0000-0000-0000E2030000}"/>
    <cellStyle name="Millares 3 2 2 2 7" xfId="5391" xr:uid="{00000000-0005-0000-0000-0000E3030000}"/>
    <cellStyle name="Millares 3 2 2 2 7 2" xfId="13537" xr:uid="{00000000-0005-0000-0000-0000E4030000}"/>
    <cellStyle name="Millares 3 2 2 2 7 2 2" xfId="29833" xr:uid="{00000000-0005-0000-0000-0000E5030000}"/>
    <cellStyle name="Millares 3 2 2 2 7 3" xfId="21687" xr:uid="{00000000-0005-0000-0000-0000E6030000}"/>
    <cellStyle name="Millares 3 2 2 2 8" xfId="8238" xr:uid="{00000000-0005-0000-0000-0000E7030000}"/>
    <cellStyle name="Millares 3 2 2 2 8 2" xfId="24534" xr:uid="{00000000-0005-0000-0000-0000E8030000}"/>
    <cellStyle name="Millares 3 2 2 2 9" xfId="16388" xr:uid="{00000000-0005-0000-0000-0000E9030000}"/>
    <cellStyle name="Millares 3 2 2 3" xfId="137" xr:uid="{00000000-0005-0000-0000-0000EA030000}"/>
    <cellStyle name="Millares 3 2 2 3 2" xfId="481" xr:uid="{00000000-0005-0000-0000-0000EB030000}"/>
    <cellStyle name="Millares 3 2 2 3 2 2" xfId="1187" xr:uid="{00000000-0005-0000-0000-0000EC030000}"/>
    <cellStyle name="Millares 3 2 2 3 2 2 2" xfId="2597" xr:uid="{00000000-0005-0000-0000-0000ED030000}"/>
    <cellStyle name="Millares 3 2 2 3 2 2 2 2" xfId="7896" xr:uid="{00000000-0005-0000-0000-0000EE030000}"/>
    <cellStyle name="Millares 3 2 2 3 2 2 2 2 2" xfId="16042" xr:uid="{00000000-0005-0000-0000-0000EF030000}"/>
    <cellStyle name="Millares 3 2 2 3 2 2 2 2 2 2" xfId="32338" xr:uid="{00000000-0005-0000-0000-0000F0030000}"/>
    <cellStyle name="Millares 3 2 2 3 2 2 2 2 3" xfId="24192" xr:uid="{00000000-0005-0000-0000-0000F1030000}"/>
    <cellStyle name="Millares 3 2 2 3 2 2 2 3" xfId="10743" xr:uid="{00000000-0005-0000-0000-0000F2030000}"/>
    <cellStyle name="Millares 3 2 2 3 2 2 2 3 2" xfId="27039" xr:uid="{00000000-0005-0000-0000-0000F3030000}"/>
    <cellStyle name="Millares 3 2 2 3 2 2 2 4" xfId="18893" xr:uid="{00000000-0005-0000-0000-0000F4030000}"/>
    <cellStyle name="Millares 3 2 2 3 2 2 3" xfId="6486" xr:uid="{00000000-0005-0000-0000-0000F5030000}"/>
    <cellStyle name="Millares 3 2 2 3 2 2 3 2" xfId="14632" xr:uid="{00000000-0005-0000-0000-0000F6030000}"/>
    <cellStyle name="Millares 3 2 2 3 2 2 3 2 2" xfId="30928" xr:uid="{00000000-0005-0000-0000-0000F7030000}"/>
    <cellStyle name="Millares 3 2 2 3 2 2 3 3" xfId="22782" xr:uid="{00000000-0005-0000-0000-0000F8030000}"/>
    <cellStyle name="Millares 3 2 2 3 2 2 4" xfId="9333" xr:uid="{00000000-0005-0000-0000-0000F9030000}"/>
    <cellStyle name="Millares 3 2 2 3 2 2 4 2" xfId="25629" xr:uid="{00000000-0005-0000-0000-0000FA030000}"/>
    <cellStyle name="Millares 3 2 2 3 2 2 5" xfId="17483" xr:uid="{00000000-0005-0000-0000-0000FB030000}"/>
    <cellStyle name="Millares 3 2 2 3 2 3" xfId="1892" xr:uid="{00000000-0005-0000-0000-0000FC030000}"/>
    <cellStyle name="Millares 3 2 2 3 2 3 2" xfId="7191" xr:uid="{00000000-0005-0000-0000-0000FD030000}"/>
    <cellStyle name="Millares 3 2 2 3 2 3 2 2" xfId="15337" xr:uid="{00000000-0005-0000-0000-0000FE030000}"/>
    <cellStyle name="Millares 3 2 2 3 2 3 2 2 2" xfId="31633" xr:uid="{00000000-0005-0000-0000-0000FF030000}"/>
    <cellStyle name="Millares 3 2 2 3 2 3 2 3" xfId="23487" xr:uid="{00000000-0005-0000-0000-000000040000}"/>
    <cellStyle name="Millares 3 2 2 3 2 3 3" xfId="10038" xr:uid="{00000000-0005-0000-0000-000001040000}"/>
    <cellStyle name="Millares 3 2 2 3 2 3 3 2" xfId="26334" xr:uid="{00000000-0005-0000-0000-000002040000}"/>
    <cellStyle name="Millares 3 2 2 3 2 3 4" xfId="18188" xr:uid="{00000000-0005-0000-0000-000003040000}"/>
    <cellStyle name="Millares 3 2 2 3 2 4" xfId="5781" xr:uid="{00000000-0005-0000-0000-000004040000}"/>
    <cellStyle name="Millares 3 2 2 3 2 4 2" xfId="13927" xr:uid="{00000000-0005-0000-0000-000005040000}"/>
    <cellStyle name="Millares 3 2 2 3 2 4 2 2" xfId="30223" xr:uid="{00000000-0005-0000-0000-000006040000}"/>
    <cellStyle name="Millares 3 2 2 3 2 4 3" xfId="22077" xr:uid="{00000000-0005-0000-0000-000007040000}"/>
    <cellStyle name="Millares 3 2 2 3 2 5" xfId="8628" xr:uid="{00000000-0005-0000-0000-000008040000}"/>
    <cellStyle name="Millares 3 2 2 3 2 5 2" xfId="24924" xr:uid="{00000000-0005-0000-0000-000009040000}"/>
    <cellStyle name="Millares 3 2 2 3 2 6" xfId="16778" xr:uid="{00000000-0005-0000-0000-00000A040000}"/>
    <cellStyle name="Millares 3 2 2 3 3" xfId="843" xr:uid="{00000000-0005-0000-0000-00000B040000}"/>
    <cellStyle name="Millares 3 2 2 3 3 2" xfId="2253" xr:uid="{00000000-0005-0000-0000-00000C040000}"/>
    <cellStyle name="Millares 3 2 2 3 3 2 2" xfId="7552" xr:uid="{00000000-0005-0000-0000-00000D040000}"/>
    <cellStyle name="Millares 3 2 2 3 3 2 2 2" xfId="15698" xr:uid="{00000000-0005-0000-0000-00000E040000}"/>
    <cellStyle name="Millares 3 2 2 3 3 2 2 2 2" xfId="31994" xr:uid="{00000000-0005-0000-0000-00000F040000}"/>
    <cellStyle name="Millares 3 2 2 3 3 2 2 3" xfId="23848" xr:uid="{00000000-0005-0000-0000-000010040000}"/>
    <cellStyle name="Millares 3 2 2 3 3 2 3" xfId="10399" xr:uid="{00000000-0005-0000-0000-000011040000}"/>
    <cellStyle name="Millares 3 2 2 3 3 2 3 2" xfId="26695" xr:uid="{00000000-0005-0000-0000-000012040000}"/>
    <cellStyle name="Millares 3 2 2 3 3 2 4" xfId="18549" xr:uid="{00000000-0005-0000-0000-000013040000}"/>
    <cellStyle name="Millares 3 2 2 3 3 3" xfId="6142" xr:uid="{00000000-0005-0000-0000-000014040000}"/>
    <cellStyle name="Millares 3 2 2 3 3 3 2" xfId="14288" xr:uid="{00000000-0005-0000-0000-000015040000}"/>
    <cellStyle name="Millares 3 2 2 3 3 3 2 2" xfId="30584" xr:uid="{00000000-0005-0000-0000-000016040000}"/>
    <cellStyle name="Millares 3 2 2 3 3 3 3" xfId="22438" xr:uid="{00000000-0005-0000-0000-000017040000}"/>
    <cellStyle name="Millares 3 2 2 3 3 4" xfId="8989" xr:uid="{00000000-0005-0000-0000-000018040000}"/>
    <cellStyle name="Millares 3 2 2 3 3 4 2" xfId="25285" xr:uid="{00000000-0005-0000-0000-000019040000}"/>
    <cellStyle name="Millares 3 2 2 3 3 5" xfId="17139" xr:uid="{00000000-0005-0000-0000-00001A040000}"/>
    <cellStyle name="Millares 3 2 2 3 4" xfId="1548" xr:uid="{00000000-0005-0000-0000-00001B040000}"/>
    <cellStyle name="Millares 3 2 2 3 4 2" xfId="6847" xr:uid="{00000000-0005-0000-0000-00001C040000}"/>
    <cellStyle name="Millares 3 2 2 3 4 2 2" xfId="14993" xr:uid="{00000000-0005-0000-0000-00001D040000}"/>
    <cellStyle name="Millares 3 2 2 3 4 2 2 2" xfId="31289" xr:uid="{00000000-0005-0000-0000-00001E040000}"/>
    <cellStyle name="Millares 3 2 2 3 4 2 3" xfId="23143" xr:uid="{00000000-0005-0000-0000-00001F040000}"/>
    <cellStyle name="Millares 3 2 2 3 4 3" xfId="9694" xr:uid="{00000000-0005-0000-0000-000020040000}"/>
    <cellStyle name="Millares 3 2 2 3 4 3 2" xfId="25990" xr:uid="{00000000-0005-0000-0000-000021040000}"/>
    <cellStyle name="Millares 3 2 2 3 4 4" xfId="17844" xr:uid="{00000000-0005-0000-0000-000022040000}"/>
    <cellStyle name="Millares 3 2 2 3 5" xfId="5437" xr:uid="{00000000-0005-0000-0000-000023040000}"/>
    <cellStyle name="Millares 3 2 2 3 5 2" xfId="13583" xr:uid="{00000000-0005-0000-0000-000024040000}"/>
    <cellStyle name="Millares 3 2 2 3 5 2 2" xfId="29879" xr:uid="{00000000-0005-0000-0000-000025040000}"/>
    <cellStyle name="Millares 3 2 2 3 5 3" xfId="21733" xr:uid="{00000000-0005-0000-0000-000026040000}"/>
    <cellStyle name="Millares 3 2 2 3 6" xfId="8284" xr:uid="{00000000-0005-0000-0000-000027040000}"/>
    <cellStyle name="Millares 3 2 2 3 6 2" xfId="24580" xr:uid="{00000000-0005-0000-0000-000028040000}"/>
    <cellStyle name="Millares 3 2 2 3 7" xfId="16434" xr:uid="{00000000-0005-0000-0000-000029040000}"/>
    <cellStyle name="Millares 3 2 2 4" xfId="301" xr:uid="{00000000-0005-0000-0000-00002A040000}"/>
    <cellStyle name="Millares 3 2 2 4 2" xfId="645" xr:uid="{00000000-0005-0000-0000-00002B040000}"/>
    <cellStyle name="Millares 3 2 2 4 2 2" xfId="1351" xr:uid="{00000000-0005-0000-0000-00002C040000}"/>
    <cellStyle name="Millares 3 2 2 4 2 2 2" xfId="2761" xr:uid="{00000000-0005-0000-0000-00002D040000}"/>
    <cellStyle name="Millares 3 2 2 4 2 2 2 2" xfId="8060" xr:uid="{00000000-0005-0000-0000-00002E040000}"/>
    <cellStyle name="Millares 3 2 2 4 2 2 2 2 2" xfId="16206" xr:uid="{00000000-0005-0000-0000-00002F040000}"/>
    <cellStyle name="Millares 3 2 2 4 2 2 2 2 2 2" xfId="32502" xr:uid="{00000000-0005-0000-0000-000030040000}"/>
    <cellStyle name="Millares 3 2 2 4 2 2 2 2 3" xfId="24356" xr:uid="{00000000-0005-0000-0000-000031040000}"/>
    <cellStyle name="Millares 3 2 2 4 2 2 2 3" xfId="10907" xr:uid="{00000000-0005-0000-0000-000032040000}"/>
    <cellStyle name="Millares 3 2 2 4 2 2 2 3 2" xfId="27203" xr:uid="{00000000-0005-0000-0000-000033040000}"/>
    <cellStyle name="Millares 3 2 2 4 2 2 2 4" xfId="19057" xr:uid="{00000000-0005-0000-0000-000034040000}"/>
    <cellStyle name="Millares 3 2 2 4 2 2 3" xfId="6650" xr:uid="{00000000-0005-0000-0000-000035040000}"/>
    <cellStyle name="Millares 3 2 2 4 2 2 3 2" xfId="14796" xr:uid="{00000000-0005-0000-0000-000036040000}"/>
    <cellStyle name="Millares 3 2 2 4 2 2 3 2 2" xfId="31092" xr:uid="{00000000-0005-0000-0000-000037040000}"/>
    <cellStyle name="Millares 3 2 2 4 2 2 3 3" xfId="22946" xr:uid="{00000000-0005-0000-0000-000038040000}"/>
    <cellStyle name="Millares 3 2 2 4 2 2 4" xfId="9497" xr:uid="{00000000-0005-0000-0000-000039040000}"/>
    <cellStyle name="Millares 3 2 2 4 2 2 4 2" xfId="25793" xr:uid="{00000000-0005-0000-0000-00003A040000}"/>
    <cellStyle name="Millares 3 2 2 4 2 2 5" xfId="17647" xr:uid="{00000000-0005-0000-0000-00003B040000}"/>
    <cellStyle name="Millares 3 2 2 4 2 3" xfId="2056" xr:uid="{00000000-0005-0000-0000-00003C040000}"/>
    <cellStyle name="Millares 3 2 2 4 2 3 2" xfId="7355" xr:uid="{00000000-0005-0000-0000-00003D040000}"/>
    <cellStyle name="Millares 3 2 2 4 2 3 2 2" xfId="15501" xr:uid="{00000000-0005-0000-0000-00003E040000}"/>
    <cellStyle name="Millares 3 2 2 4 2 3 2 2 2" xfId="31797" xr:uid="{00000000-0005-0000-0000-00003F040000}"/>
    <cellStyle name="Millares 3 2 2 4 2 3 2 3" xfId="23651" xr:uid="{00000000-0005-0000-0000-000040040000}"/>
    <cellStyle name="Millares 3 2 2 4 2 3 3" xfId="10202" xr:uid="{00000000-0005-0000-0000-000041040000}"/>
    <cellStyle name="Millares 3 2 2 4 2 3 3 2" xfId="26498" xr:uid="{00000000-0005-0000-0000-000042040000}"/>
    <cellStyle name="Millares 3 2 2 4 2 3 4" xfId="18352" xr:uid="{00000000-0005-0000-0000-000043040000}"/>
    <cellStyle name="Millares 3 2 2 4 2 4" xfId="5945" xr:uid="{00000000-0005-0000-0000-000044040000}"/>
    <cellStyle name="Millares 3 2 2 4 2 4 2" xfId="14091" xr:uid="{00000000-0005-0000-0000-000045040000}"/>
    <cellStyle name="Millares 3 2 2 4 2 4 2 2" xfId="30387" xr:uid="{00000000-0005-0000-0000-000046040000}"/>
    <cellStyle name="Millares 3 2 2 4 2 4 3" xfId="22241" xr:uid="{00000000-0005-0000-0000-000047040000}"/>
    <cellStyle name="Millares 3 2 2 4 2 5" xfId="8792" xr:uid="{00000000-0005-0000-0000-000048040000}"/>
    <cellStyle name="Millares 3 2 2 4 2 5 2" xfId="25088" xr:uid="{00000000-0005-0000-0000-000049040000}"/>
    <cellStyle name="Millares 3 2 2 4 2 6" xfId="16942" xr:uid="{00000000-0005-0000-0000-00004A040000}"/>
    <cellStyle name="Millares 3 2 2 4 3" xfId="1007" xr:uid="{00000000-0005-0000-0000-00004B040000}"/>
    <cellStyle name="Millares 3 2 2 4 3 2" xfId="2417" xr:uid="{00000000-0005-0000-0000-00004C040000}"/>
    <cellStyle name="Millares 3 2 2 4 3 2 2" xfId="7716" xr:uid="{00000000-0005-0000-0000-00004D040000}"/>
    <cellStyle name="Millares 3 2 2 4 3 2 2 2" xfId="15862" xr:uid="{00000000-0005-0000-0000-00004E040000}"/>
    <cellStyle name="Millares 3 2 2 4 3 2 2 2 2" xfId="32158" xr:uid="{00000000-0005-0000-0000-00004F040000}"/>
    <cellStyle name="Millares 3 2 2 4 3 2 2 3" xfId="24012" xr:uid="{00000000-0005-0000-0000-000050040000}"/>
    <cellStyle name="Millares 3 2 2 4 3 2 3" xfId="10563" xr:uid="{00000000-0005-0000-0000-000051040000}"/>
    <cellStyle name="Millares 3 2 2 4 3 2 3 2" xfId="26859" xr:uid="{00000000-0005-0000-0000-000052040000}"/>
    <cellStyle name="Millares 3 2 2 4 3 2 4" xfId="18713" xr:uid="{00000000-0005-0000-0000-000053040000}"/>
    <cellStyle name="Millares 3 2 2 4 3 3" xfId="6306" xr:uid="{00000000-0005-0000-0000-000054040000}"/>
    <cellStyle name="Millares 3 2 2 4 3 3 2" xfId="14452" xr:uid="{00000000-0005-0000-0000-000055040000}"/>
    <cellStyle name="Millares 3 2 2 4 3 3 2 2" xfId="30748" xr:uid="{00000000-0005-0000-0000-000056040000}"/>
    <cellStyle name="Millares 3 2 2 4 3 3 3" xfId="22602" xr:uid="{00000000-0005-0000-0000-000057040000}"/>
    <cellStyle name="Millares 3 2 2 4 3 4" xfId="9153" xr:uid="{00000000-0005-0000-0000-000058040000}"/>
    <cellStyle name="Millares 3 2 2 4 3 4 2" xfId="25449" xr:uid="{00000000-0005-0000-0000-000059040000}"/>
    <cellStyle name="Millares 3 2 2 4 3 5" xfId="17303" xr:uid="{00000000-0005-0000-0000-00005A040000}"/>
    <cellStyle name="Millares 3 2 2 4 4" xfId="1712" xr:uid="{00000000-0005-0000-0000-00005B040000}"/>
    <cellStyle name="Millares 3 2 2 4 4 2" xfId="7011" xr:uid="{00000000-0005-0000-0000-00005C040000}"/>
    <cellStyle name="Millares 3 2 2 4 4 2 2" xfId="15157" xr:uid="{00000000-0005-0000-0000-00005D040000}"/>
    <cellStyle name="Millares 3 2 2 4 4 2 2 2" xfId="31453" xr:uid="{00000000-0005-0000-0000-00005E040000}"/>
    <cellStyle name="Millares 3 2 2 4 4 2 3" xfId="23307" xr:uid="{00000000-0005-0000-0000-00005F040000}"/>
    <cellStyle name="Millares 3 2 2 4 4 3" xfId="9858" xr:uid="{00000000-0005-0000-0000-000060040000}"/>
    <cellStyle name="Millares 3 2 2 4 4 3 2" xfId="26154" xr:uid="{00000000-0005-0000-0000-000061040000}"/>
    <cellStyle name="Millares 3 2 2 4 4 4" xfId="18008" xr:uid="{00000000-0005-0000-0000-000062040000}"/>
    <cellStyle name="Millares 3 2 2 4 5" xfId="5601" xr:uid="{00000000-0005-0000-0000-000063040000}"/>
    <cellStyle name="Millares 3 2 2 4 5 2" xfId="13747" xr:uid="{00000000-0005-0000-0000-000064040000}"/>
    <cellStyle name="Millares 3 2 2 4 5 2 2" xfId="30043" xr:uid="{00000000-0005-0000-0000-000065040000}"/>
    <cellStyle name="Millares 3 2 2 4 5 3" xfId="21897" xr:uid="{00000000-0005-0000-0000-000066040000}"/>
    <cellStyle name="Millares 3 2 2 4 6" xfId="8448" xr:uid="{00000000-0005-0000-0000-000067040000}"/>
    <cellStyle name="Millares 3 2 2 4 6 2" xfId="24744" xr:uid="{00000000-0005-0000-0000-000068040000}"/>
    <cellStyle name="Millares 3 2 2 4 7" xfId="16598" xr:uid="{00000000-0005-0000-0000-000069040000}"/>
    <cellStyle name="Millares 3 2 2 5" xfId="391" xr:uid="{00000000-0005-0000-0000-00006A040000}"/>
    <cellStyle name="Millares 3 2 2 5 2" xfId="1097" xr:uid="{00000000-0005-0000-0000-00006B040000}"/>
    <cellStyle name="Millares 3 2 2 5 2 2" xfId="2507" xr:uid="{00000000-0005-0000-0000-00006C040000}"/>
    <cellStyle name="Millares 3 2 2 5 2 2 2" xfId="7806" xr:uid="{00000000-0005-0000-0000-00006D040000}"/>
    <cellStyle name="Millares 3 2 2 5 2 2 2 2" xfId="15952" xr:uid="{00000000-0005-0000-0000-00006E040000}"/>
    <cellStyle name="Millares 3 2 2 5 2 2 2 2 2" xfId="32248" xr:uid="{00000000-0005-0000-0000-00006F040000}"/>
    <cellStyle name="Millares 3 2 2 5 2 2 2 3" xfId="24102" xr:uid="{00000000-0005-0000-0000-000070040000}"/>
    <cellStyle name="Millares 3 2 2 5 2 2 3" xfId="10653" xr:uid="{00000000-0005-0000-0000-000071040000}"/>
    <cellStyle name="Millares 3 2 2 5 2 2 3 2" xfId="26949" xr:uid="{00000000-0005-0000-0000-000072040000}"/>
    <cellStyle name="Millares 3 2 2 5 2 2 4" xfId="18803" xr:uid="{00000000-0005-0000-0000-000073040000}"/>
    <cellStyle name="Millares 3 2 2 5 2 3" xfId="6396" xr:uid="{00000000-0005-0000-0000-000074040000}"/>
    <cellStyle name="Millares 3 2 2 5 2 3 2" xfId="14542" xr:uid="{00000000-0005-0000-0000-000075040000}"/>
    <cellStyle name="Millares 3 2 2 5 2 3 2 2" xfId="30838" xr:uid="{00000000-0005-0000-0000-000076040000}"/>
    <cellStyle name="Millares 3 2 2 5 2 3 3" xfId="22692" xr:uid="{00000000-0005-0000-0000-000077040000}"/>
    <cellStyle name="Millares 3 2 2 5 2 4" xfId="9243" xr:uid="{00000000-0005-0000-0000-000078040000}"/>
    <cellStyle name="Millares 3 2 2 5 2 4 2" xfId="25539" xr:uid="{00000000-0005-0000-0000-000079040000}"/>
    <cellStyle name="Millares 3 2 2 5 2 5" xfId="17393" xr:uid="{00000000-0005-0000-0000-00007A040000}"/>
    <cellStyle name="Millares 3 2 2 5 3" xfId="1802" xr:uid="{00000000-0005-0000-0000-00007B040000}"/>
    <cellStyle name="Millares 3 2 2 5 3 2" xfId="7101" xr:uid="{00000000-0005-0000-0000-00007C040000}"/>
    <cellStyle name="Millares 3 2 2 5 3 2 2" xfId="15247" xr:uid="{00000000-0005-0000-0000-00007D040000}"/>
    <cellStyle name="Millares 3 2 2 5 3 2 2 2" xfId="31543" xr:uid="{00000000-0005-0000-0000-00007E040000}"/>
    <cellStyle name="Millares 3 2 2 5 3 2 3" xfId="23397" xr:uid="{00000000-0005-0000-0000-00007F040000}"/>
    <cellStyle name="Millares 3 2 2 5 3 3" xfId="9948" xr:uid="{00000000-0005-0000-0000-000080040000}"/>
    <cellStyle name="Millares 3 2 2 5 3 3 2" xfId="26244" xr:uid="{00000000-0005-0000-0000-000081040000}"/>
    <cellStyle name="Millares 3 2 2 5 3 4" xfId="18098" xr:uid="{00000000-0005-0000-0000-000082040000}"/>
    <cellStyle name="Millares 3 2 2 5 4" xfId="5691" xr:uid="{00000000-0005-0000-0000-000083040000}"/>
    <cellStyle name="Millares 3 2 2 5 4 2" xfId="13837" xr:uid="{00000000-0005-0000-0000-000084040000}"/>
    <cellStyle name="Millares 3 2 2 5 4 2 2" xfId="30133" xr:uid="{00000000-0005-0000-0000-000085040000}"/>
    <cellStyle name="Millares 3 2 2 5 4 3" xfId="21987" xr:uid="{00000000-0005-0000-0000-000086040000}"/>
    <cellStyle name="Millares 3 2 2 5 5" xfId="8538" xr:uid="{00000000-0005-0000-0000-000087040000}"/>
    <cellStyle name="Millares 3 2 2 5 5 2" xfId="24834" xr:uid="{00000000-0005-0000-0000-000088040000}"/>
    <cellStyle name="Millares 3 2 2 5 6" xfId="16688" xr:uid="{00000000-0005-0000-0000-000089040000}"/>
    <cellStyle name="Millares 3 2 2 6" xfId="753" xr:uid="{00000000-0005-0000-0000-00008A040000}"/>
    <cellStyle name="Millares 3 2 2 6 2" xfId="2163" xr:uid="{00000000-0005-0000-0000-00008B040000}"/>
    <cellStyle name="Millares 3 2 2 6 2 2" xfId="7462" xr:uid="{00000000-0005-0000-0000-00008C040000}"/>
    <cellStyle name="Millares 3 2 2 6 2 2 2" xfId="15608" xr:uid="{00000000-0005-0000-0000-00008D040000}"/>
    <cellStyle name="Millares 3 2 2 6 2 2 2 2" xfId="31904" xr:uid="{00000000-0005-0000-0000-00008E040000}"/>
    <cellStyle name="Millares 3 2 2 6 2 2 3" xfId="23758" xr:uid="{00000000-0005-0000-0000-00008F040000}"/>
    <cellStyle name="Millares 3 2 2 6 2 3" xfId="10309" xr:uid="{00000000-0005-0000-0000-000090040000}"/>
    <cellStyle name="Millares 3 2 2 6 2 3 2" xfId="26605" xr:uid="{00000000-0005-0000-0000-000091040000}"/>
    <cellStyle name="Millares 3 2 2 6 2 4" xfId="18459" xr:uid="{00000000-0005-0000-0000-000092040000}"/>
    <cellStyle name="Millares 3 2 2 6 3" xfId="6052" xr:uid="{00000000-0005-0000-0000-000093040000}"/>
    <cellStyle name="Millares 3 2 2 6 3 2" xfId="14198" xr:uid="{00000000-0005-0000-0000-000094040000}"/>
    <cellStyle name="Millares 3 2 2 6 3 2 2" xfId="30494" xr:uid="{00000000-0005-0000-0000-000095040000}"/>
    <cellStyle name="Millares 3 2 2 6 3 3" xfId="22348" xr:uid="{00000000-0005-0000-0000-000096040000}"/>
    <cellStyle name="Millares 3 2 2 6 4" xfId="8899" xr:uid="{00000000-0005-0000-0000-000097040000}"/>
    <cellStyle name="Millares 3 2 2 6 4 2" xfId="25195" xr:uid="{00000000-0005-0000-0000-000098040000}"/>
    <cellStyle name="Millares 3 2 2 6 5" xfId="17049" xr:uid="{00000000-0005-0000-0000-000099040000}"/>
    <cellStyle name="Millares 3 2 2 7" xfId="1458" xr:uid="{00000000-0005-0000-0000-00009A040000}"/>
    <cellStyle name="Millares 3 2 2 7 2" xfId="6757" xr:uid="{00000000-0005-0000-0000-00009B040000}"/>
    <cellStyle name="Millares 3 2 2 7 2 2" xfId="14903" xr:uid="{00000000-0005-0000-0000-00009C040000}"/>
    <cellStyle name="Millares 3 2 2 7 2 2 2" xfId="31199" xr:uid="{00000000-0005-0000-0000-00009D040000}"/>
    <cellStyle name="Millares 3 2 2 7 2 3" xfId="23053" xr:uid="{00000000-0005-0000-0000-00009E040000}"/>
    <cellStyle name="Millares 3 2 2 7 3" xfId="9604" xr:uid="{00000000-0005-0000-0000-00009F040000}"/>
    <cellStyle name="Millares 3 2 2 7 3 2" xfId="25900" xr:uid="{00000000-0005-0000-0000-0000A0040000}"/>
    <cellStyle name="Millares 3 2 2 7 4" xfId="17754" xr:uid="{00000000-0005-0000-0000-0000A1040000}"/>
    <cellStyle name="Millares 3 2 2 8" xfId="5347" xr:uid="{00000000-0005-0000-0000-0000A2040000}"/>
    <cellStyle name="Millares 3 2 2 8 2" xfId="13493" xr:uid="{00000000-0005-0000-0000-0000A3040000}"/>
    <cellStyle name="Millares 3 2 2 8 2 2" xfId="29789" xr:uid="{00000000-0005-0000-0000-0000A4040000}"/>
    <cellStyle name="Millares 3 2 2 8 3" xfId="21643" xr:uid="{00000000-0005-0000-0000-0000A5040000}"/>
    <cellStyle name="Millares 3 2 2 9" xfId="8194" xr:uid="{00000000-0005-0000-0000-0000A6040000}"/>
    <cellStyle name="Millares 3 2 2 9 2" xfId="24490" xr:uid="{00000000-0005-0000-0000-0000A7040000}"/>
    <cellStyle name="Millares 3 2 3" xfId="69" xr:uid="{00000000-0005-0000-0000-0000A8040000}"/>
    <cellStyle name="Millares 3 2 3 2" xfId="159" xr:uid="{00000000-0005-0000-0000-0000A9040000}"/>
    <cellStyle name="Millares 3 2 3 2 2" xfId="503" xr:uid="{00000000-0005-0000-0000-0000AA040000}"/>
    <cellStyle name="Millares 3 2 3 2 2 2" xfId="1209" xr:uid="{00000000-0005-0000-0000-0000AB040000}"/>
    <cellStyle name="Millares 3 2 3 2 2 2 2" xfId="2619" xr:uid="{00000000-0005-0000-0000-0000AC040000}"/>
    <cellStyle name="Millares 3 2 3 2 2 2 2 2" xfId="7918" xr:uid="{00000000-0005-0000-0000-0000AD040000}"/>
    <cellStyle name="Millares 3 2 3 2 2 2 2 2 2" xfId="16064" xr:uid="{00000000-0005-0000-0000-0000AE040000}"/>
    <cellStyle name="Millares 3 2 3 2 2 2 2 2 2 2" xfId="32360" xr:uid="{00000000-0005-0000-0000-0000AF040000}"/>
    <cellStyle name="Millares 3 2 3 2 2 2 2 2 3" xfId="24214" xr:uid="{00000000-0005-0000-0000-0000B0040000}"/>
    <cellStyle name="Millares 3 2 3 2 2 2 2 3" xfId="10765" xr:uid="{00000000-0005-0000-0000-0000B1040000}"/>
    <cellStyle name="Millares 3 2 3 2 2 2 2 3 2" xfId="27061" xr:uid="{00000000-0005-0000-0000-0000B2040000}"/>
    <cellStyle name="Millares 3 2 3 2 2 2 2 4" xfId="18915" xr:uid="{00000000-0005-0000-0000-0000B3040000}"/>
    <cellStyle name="Millares 3 2 3 2 2 2 3" xfId="6508" xr:uid="{00000000-0005-0000-0000-0000B4040000}"/>
    <cellStyle name="Millares 3 2 3 2 2 2 3 2" xfId="14654" xr:uid="{00000000-0005-0000-0000-0000B5040000}"/>
    <cellStyle name="Millares 3 2 3 2 2 2 3 2 2" xfId="30950" xr:uid="{00000000-0005-0000-0000-0000B6040000}"/>
    <cellStyle name="Millares 3 2 3 2 2 2 3 3" xfId="22804" xr:uid="{00000000-0005-0000-0000-0000B7040000}"/>
    <cellStyle name="Millares 3 2 3 2 2 2 4" xfId="9355" xr:uid="{00000000-0005-0000-0000-0000B8040000}"/>
    <cellStyle name="Millares 3 2 3 2 2 2 4 2" xfId="25651" xr:uid="{00000000-0005-0000-0000-0000B9040000}"/>
    <cellStyle name="Millares 3 2 3 2 2 2 5" xfId="17505" xr:uid="{00000000-0005-0000-0000-0000BA040000}"/>
    <cellStyle name="Millares 3 2 3 2 2 3" xfId="1914" xr:uid="{00000000-0005-0000-0000-0000BB040000}"/>
    <cellStyle name="Millares 3 2 3 2 2 3 2" xfId="7213" xr:uid="{00000000-0005-0000-0000-0000BC040000}"/>
    <cellStyle name="Millares 3 2 3 2 2 3 2 2" xfId="15359" xr:uid="{00000000-0005-0000-0000-0000BD040000}"/>
    <cellStyle name="Millares 3 2 3 2 2 3 2 2 2" xfId="31655" xr:uid="{00000000-0005-0000-0000-0000BE040000}"/>
    <cellStyle name="Millares 3 2 3 2 2 3 2 3" xfId="23509" xr:uid="{00000000-0005-0000-0000-0000BF040000}"/>
    <cellStyle name="Millares 3 2 3 2 2 3 3" xfId="10060" xr:uid="{00000000-0005-0000-0000-0000C0040000}"/>
    <cellStyle name="Millares 3 2 3 2 2 3 3 2" xfId="26356" xr:uid="{00000000-0005-0000-0000-0000C1040000}"/>
    <cellStyle name="Millares 3 2 3 2 2 3 4" xfId="18210" xr:uid="{00000000-0005-0000-0000-0000C2040000}"/>
    <cellStyle name="Millares 3 2 3 2 2 4" xfId="5803" xr:uid="{00000000-0005-0000-0000-0000C3040000}"/>
    <cellStyle name="Millares 3 2 3 2 2 4 2" xfId="13949" xr:uid="{00000000-0005-0000-0000-0000C4040000}"/>
    <cellStyle name="Millares 3 2 3 2 2 4 2 2" xfId="30245" xr:uid="{00000000-0005-0000-0000-0000C5040000}"/>
    <cellStyle name="Millares 3 2 3 2 2 4 3" xfId="22099" xr:uid="{00000000-0005-0000-0000-0000C6040000}"/>
    <cellStyle name="Millares 3 2 3 2 2 5" xfId="8650" xr:uid="{00000000-0005-0000-0000-0000C7040000}"/>
    <cellStyle name="Millares 3 2 3 2 2 5 2" xfId="24946" xr:uid="{00000000-0005-0000-0000-0000C8040000}"/>
    <cellStyle name="Millares 3 2 3 2 2 6" xfId="16800" xr:uid="{00000000-0005-0000-0000-0000C9040000}"/>
    <cellStyle name="Millares 3 2 3 2 3" xfId="865" xr:uid="{00000000-0005-0000-0000-0000CA040000}"/>
    <cellStyle name="Millares 3 2 3 2 3 2" xfId="2275" xr:uid="{00000000-0005-0000-0000-0000CB040000}"/>
    <cellStyle name="Millares 3 2 3 2 3 2 2" xfId="7574" xr:uid="{00000000-0005-0000-0000-0000CC040000}"/>
    <cellStyle name="Millares 3 2 3 2 3 2 2 2" xfId="15720" xr:uid="{00000000-0005-0000-0000-0000CD040000}"/>
    <cellStyle name="Millares 3 2 3 2 3 2 2 2 2" xfId="32016" xr:uid="{00000000-0005-0000-0000-0000CE040000}"/>
    <cellStyle name="Millares 3 2 3 2 3 2 2 3" xfId="23870" xr:uid="{00000000-0005-0000-0000-0000CF040000}"/>
    <cellStyle name="Millares 3 2 3 2 3 2 3" xfId="10421" xr:uid="{00000000-0005-0000-0000-0000D0040000}"/>
    <cellStyle name="Millares 3 2 3 2 3 2 3 2" xfId="26717" xr:uid="{00000000-0005-0000-0000-0000D1040000}"/>
    <cellStyle name="Millares 3 2 3 2 3 2 4" xfId="18571" xr:uid="{00000000-0005-0000-0000-0000D2040000}"/>
    <cellStyle name="Millares 3 2 3 2 3 3" xfId="6164" xr:uid="{00000000-0005-0000-0000-0000D3040000}"/>
    <cellStyle name="Millares 3 2 3 2 3 3 2" xfId="14310" xr:uid="{00000000-0005-0000-0000-0000D4040000}"/>
    <cellStyle name="Millares 3 2 3 2 3 3 2 2" xfId="30606" xr:uid="{00000000-0005-0000-0000-0000D5040000}"/>
    <cellStyle name="Millares 3 2 3 2 3 3 3" xfId="22460" xr:uid="{00000000-0005-0000-0000-0000D6040000}"/>
    <cellStyle name="Millares 3 2 3 2 3 4" xfId="9011" xr:uid="{00000000-0005-0000-0000-0000D7040000}"/>
    <cellStyle name="Millares 3 2 3 2 3 4 2" xfId="25307" xr:uid="{00000000-0005-0000-0000-0000D8040000}"/>
    <cellStyle name="Millares 3 2 3 2 3 5" xfId="17161" xr:uid="{00000000-0005-0000-0000-0000D9040000}"/>
    <cellStyle name="Millares 3 2 3 2 4" xfId="1570" xr:uid="{00000000-0005-0000-0000-0000DA040000}"/>
    <cellStyle name="Millares 3 2 3 2 4 2" xfId="6869" xr:uid="{00000000-0005-0000-0000-0000DB040000}"/>
    <cellStyle name="Millares 3 2 3 2 4 2 2" xfId="15015" xr:uid="{00000000-0005-0000-0000-0000DC040000}"/>
    <cellStyle name="Millares 3 2 3 2 4 2 2 2" xfId="31311" xr:uid="{00000000-0005-0000-0000-0000DD040000}"/>
    <cellStyle name="Millares 3 2 3 2 4 2 3" xfId="23165" xr:uid="{00000000-0005-0000-0000-0000DE040000}"/>
    <cellStyle name="Millares 3 2 3 2 4 3" xfId="9716" xr:uid="{00000000-0005-0000-0000-0000DF040000}"/>
    <cellStyle name="Millares 3 2 3 2 4 3 2" xfId="26012" xr:uid="{00000000-0005-0000-0000-0000E0040000}"/>
    <cellStyle name="Millares 3 2 3 2 4 4" xfId="17866" xr:uid="{00000000-0005-0000-0000-0000E1040000}"/>
    <cellStyle name="Millares 3 2 3 2 5" xfId="5459" xr:uid="{00000000-0005-0000-0000-0000E2040000}"/>
    <cellStyle name="Millares 3 2 3 2 5 2" xfId="13605" xr:uid="{00000000-0005-0000-0000-0000E3040000}"/>
    <cellStyle name="Millares 3 2 3 2 5 2 2" xfId="29901" xr:uid="{00000000-0005-0000-0000-0000E4040000}"/>
    <cellStyle name="Millares 3 2 3 2 5 3" xfId="21755" xr:uid="{00000000-0005-0000-0000-0000E5040000}"/>
    <cellStyle name="Millares 3 2 3 2 6" xfId="8306" xr:uid="{00000000-0005-0000-0000-0000E6040000}"/>
    <cellStyle name="Millares 3 2 3 2 6 2" xfId="24602" xr:uid="{00000000-0005-0000-0000-0000E7040000}"/>
    <cellStyle name="Millares 3 2 3 2 7" xfId="16456" xr:uid="{00000000-0005-0000-0000-0000E8040000}"/>
    <cellStyle name="Millares 3 2 3 3" xfId="323" xr:uid="{00000000-0005-0000-0000-0000E9040000}"/>
    <cellStyle name="Millares 3 2 3 3 2" xfId="667" xr:uid="{00000000-0005-0000-0000-0000EA040000}"/>
    <cellStyle name="Millares 3 2 3 3 2 2" xfId="1373" xr:uid="{00000000-0005-0000-0000-0000EB040000}"/>
    <cellStyle name="Millares 3 2 3 3 2 2 2" xfId="2783" xr:uid="{00000000-0005-0000-0000-0000EC040000}"/>
    <cellStyle name="Millares 3 2 3 3 2 2 2 2" xfId="8082" xr:uid="{00000000-0005-0000-0000-0000ED040000}"/>
    <cellStyle name="Millares 3 2 3 3 2 2 2 2 2" xfId="16228" xr:uid="{00000000-0005-0000-0000-0000EE040000}"/>
    <cellStyle name="Millares 3 2 3 3 2 2 2 2 2 2" xfId="32524" xr:uid="{00000000-0005-0000-0000-0000EF040000}"/>
    <cellStyle name="Millares 3 2 3 3 2 2 2 2 3" xfId="24378" xr:uid="{00000000-0005-0000-0000-0000F0040000}"/>
    <cellStyle name="Millares 3 2 3 3 2 2 2 3" xfId="10929" xr:uid="{00000000-0005-0000-0000-0000F1040000}"/>
    <cellStyle name="Millares 3 2 3 3 2 2 2 3 2" xfId="27225" xr:uid="{00000000-0005-0000-0000-0000F2040000}"/>
    <cellStyle name="Millares 3 2 3 3 2 2 2 4" xfId="19079" xr:uid="{00000000-0005-0000-0000-0000F3040000}"/>
    <cellStyle name="Millares 3 2 3 3 2 2 3" xfId="6672" xr:uid="{00000000-0005-0000-0000-0000F4040000}"/>
    <cellStyle name="Millares 3 2 3 3 2 2 3 2" xfId="14818" xr:uid="{00000000-0005-0000-0000-0000F5040000}"/>
    <cellStyle name="Millares 3 2 3 3 2 2 3 2 2" xfId="31114" xr:uid="{00000000-0005-0000-0000-0000F6040000}"/>
    <cellStyle name="Millares 3 2 3 3 2 2 3 3" xfId="22968" xr:uid="{00000000-0005-0000-0000-0000F7040000}"/>
    <cellStyle name="Millares 3 2 3 3 2 2 4" xfId="9519" xr:uid="{00000000-0005-0000-0000-0000F8040000}"/>
    <cellStyle name="Millares 3 2 3 3 2 2 4 2" xfId="25815" xr:uid="{00000000-0005-0000-0000-0000F9040000}"/>
    <cellStyle name="Millares 3 2 3 3 2 2 5" xfId="17669" xr:uid="{00000000-0005-0000-0000-0000FA040000}"/>
    <cellStyle name="Millares 3 2 3 3 2 3" xfId="2078" xr:uid="{00000000-0005-0000-0000-0000FB040000}"/>
    <cellStyle name="Millares 3 2 3 3 2 3 2" xfId="7377" xr:uid="{00000000-0005-0000-0000-0000FC040000}"/>
    <cellStyle name="Millares 3 2 3 3 2 3 2 2" xfId="15523" xr:uid="{00000000-0005-0000-0000-0000FD040000}"/>
    <cellStyle name="Millares 3 2 3 3 2 3 2 2 2" xfId="31819" xr:uid="{00000000-0005-0000-0000-0000FE040000}"/>
    <cellStyle name="Millares 3 2 3 3 2 3 2 3" xfId="23673" xr:uid="{00000000-0005-0000-0000-0000FF040000}"/>
    <cellStyle name="Millares 3 2 3 3 2 3 3" xfId="10224" xr:uid="{00000000-0005-0000-0000-000000050000}"/>
    <cellStyle name="Millares 3 2 3 3 2 3 3 2" xfId="26520" xr:uid="{00000000-0005-0000-0000-000001050000}"/>
    <cellStyle name="Millares 3 2 3 3 2 3 4" xfId="18374" xr:uid="{00000000-0005-0000-0000-000002050000}"/>
    <cellStyle name="Millares 3 2 3 3 2 4" xfId="5967" xr:uid="{00000000-0005-0000-0000-000003050000}"/>
    <cellStyle name="Millares 3 2 3 3 2 4 2" xfId="14113" xr:uid="{00000000-0005-0000-0000-000004050000}"/>
    <cellStyle name="Millares 3 2 3 3 2 4 2 2" xfId="30409" xr:uid="{00000000-0005-0000-0000-000005050000}"/>
    <cellStyle name="Millares 3 2 3 3 2 4 3" xfId="22263" xr:uid="{00000000-0005-0000-0000-000006050000}"/>
    <cellStyle name="Millares 3 2 3 3 2 5" xfId="8814" xr:uid="{00000000-0005-0000-0000-000007050000}"/>
    <cellStyle name="Millares 3 2 3 3 2 5 2" xfId="25110" xr:uid="{00000000-0005-0000-0000-000008050000}"/>
    <cellStyle name="Millares 3 2 3 3 2 6" xfId="16964" xr:uid="{00000000-0005-0000-0000-000009050000}"/>
    <cellStyle name="Millares 3 2 3 3 3" xfId="1029" xr:uid="{00000000-0005-0000-0000-00000A050000}"/>
    <cellStyle name="Millares 3 2 3 3 3 2" xfId="2439" xr:uid="{00000000-0005-0000-0000-00000B050000}"/>
    <cellStyle name="Millares 3 2 3 3 3 2 2" xfId="7738" xr:uid="{00000000-0005-0000-0000-00000C050000}"/>
    <cellStyle name="Millares 3 2 3 3 3 2 2 2" xfId="15884" xr:uid="{00000000-0005-0000-0000-00000D050000}"/>
    <cellStyle name="Millares 3 2 3 3 3 2 2 2 2" xfId="32180" xr:uid="{00000000-0005-0000-0000-00000E050000}"/>
    <cellStyle name="Millares 3 2 3 3 3 2 2 3" xfId="24034" xr:uid="{00000000-0005-0000-0000-00000F050000}"/>
    <cellStyle name="Millares 3 2 3 3 3 2 3" xfId="10585" xr:uid="{00000000-0005-0000-0000-000010050000}"/>
    <cellStyle name="Millares 3 2 3 3 3 2 3 2" xfId="26881" xr:uid="{00000000-0005-0000-0000-000011050000}"/>
    <cellStyle name="Millares 3 2 3 3 3 2 4" xfId="18735" xr:uid="{00000000-0005-0000-0000-000012050000}"/>
    <cellStyle name="Millares 3 2 3 3 3 3" xfId="6328" xr:uid="{00000000-0005-0000-0000-000013050000}"/>
    <cellStyle name="Millares 3 2 3 3 3 3 2" xfId="14474" xr:uid="{00000000-0005-0000-0000-000014050000}"/>
    <cellStyle name="Millares 3 2 3 3 3 3 2 2" xfId="30770" xr:uid="{00000000-0005-0000-0000-000015050000}"/>
    <cellStyle name="Millares 3 2 3 3 3 3 3" xfId="22624" xr:uid="{00000000-0005-0000-0000-000016050000}"/>
    <cellStyle name="Millares 3 2 3 3 3 4" xfId="9175" xr:uid="{00000000-0005-0000-0000-000017050000}"/>
    <cellStyle name="Millares 3 2 3 3 3 4 2" xfId="25471" xr:uid="{00000000-0005-0000-0000-000018050000}"/>
    <cellStyle name="Millares 3 2 3 3 3 5" xfId="17325" xr:uid="{00000000-0005-0000-0000-000019050000}"/>
    <cellStyle name="Millares 3 2 3 3 4" xfId="1734" xr:uid="{00000000-0005-0000-0000-00001A050000}"/>
    <cellStyle name="Millares 3 2 3 3 4 2" xfId="7033" xr:uid="{00000000-0005-0000-0000-00001B050000}"/>
    <cellStyle name="Millares 3 2 3 3 4 2 2" xfId="15179" xr:uid="{00000000-0005-0000-0000-00001C050000}"/>
    <cellStyle name="Millares 3 2 3 3 4 2 2 2" xfId="31475" xr:uid="{00000000-0005-0000-0000-00001D050000}"/>
    <cellStyle name="Millares 3 2 3 3 4 2 3" xfId="23329" xr:uid="{00000000-0005-0000-0000-00001E050000}"/>
    <cellStyle name="Millares 3 2 3 3 4 3" xfId="9880" xr:uid="{00000000-0005-0000-0000-00001F050000}"/>
    <cellStyle name="Millares 3 2 3 3 4 3 2" xfId="26176" xr:uid="{00000000-0005-0000-0000-000020050000}"/>
    <cellStyle name="Millares 3 2 3 3 4 4" xfId="18030" xr:uid="{00000000-0005-0000-0000-000021050000}"/>
    <cellStyle name="Millares 3 2 3 3 5" xfId="5623" xr:uid="{00000000-0005-0000-0000-000022050000}"/>
    <cellStyle name="Millares 3 2 3 3 5 2" xfId="13769" xr:uid="{00000000-0005-0000-0000-000023050000}"/>
    <cellStyle name="Millares 3 2 3 3 5 2 2" xfId="30065" xr:uid="{00000000-0005-0000-0000-000024050000}"/>
    <cellStyle name="Millares 3 2 3 3 5 3" xfId="21919" xr:uid="{00000000-0005-0000-0000-000025050000}"/>
    <cellStyle name="Millares 3 2 3 3 6" xfId="8470" xr:uid="{00000000-0005-0000-0000-000026050000}"/>
    <cellStyle name="Millares 3 2 3 3 6 2" xfId="24766" xr:uid="{00000000-0005-0000-0000-000027050000}"/>
    <cellStyle name="Millares 3 2 3 3 7" xfId="16620" xr:uid="{00000000-0005-0000-0000-000028050000}"/>
    <cellStyle name="Millares 3 2 3 4" xfId="413" xr:uid="{00000000-0005-0000-0000-000029050000}"/>
    <cellStyle name="Millares 3 2 3 4 2" xfId="1119" xr:uid="{00000000-0005-0000-0000-00002A050000}"/>
    <cellStyle name="Millares 3 2 3 4 2 2" xfId="2529" xr:uid="{00000000-0005-0000-0000-00002B050000}"/>
    <cellStyle name="Millares 3 2 3 4 2 2 2" xfId="7828" xr:uid="{00000000-0005-0000-0000-00002C050000}"/>
    <cellStyle name="Millares 3 2 3 4 2 2 2 2" xfId="15974" xr:uid="{00000000-0005-0000-0000-00002D050000}"/>
    <cellStyle name="Millares 3 2 3 4 2 2 2 2 2" xfId="32270" xr:uid="{00000000-0005-0000-0000-00002E050000}"/>
    <cellStyle name="Millares 3 2 3 4 2 2 2 3" xfId="24124" xr:uid="{00000000-0005-0000-0000-00002F050000}"/>
    <cellStyle name="Millares 3 2 3 4 2 2 3" xfId="10675" xr:uid="{00000000-0005-0000-0000-000030050000}"/>
    <cellStyle name="Millares 3 2 3 4 2 2 3 2" xfId="26971" xr:uid="{00000000-0005-0000-0000-000031050000}"/>
    <cellStyle name="Millares 3 2 3 4 2 2 4" xfId="18825" xr:uid="{00000000-0005-0000-0000-000032050000}"/>
    <cellStyle name="Millares 3 2 3 4 2 3" xfId="6418" xr:uid="{00000000-0005-0000-0000-000033050000}"/>
    <cellStyle name="Millares 3 2 3 4 2 3 2" xfId="14564" xr:uid="{00000000-0005-0000-0000-000034050000}"/>
    <cellStyle name="Millares 3 2 3 4 2 3 2 2" xfId="30860" xr:uid="{00000000-0005-0000-0000-000035050000}"/>
    <cellStyle name="Millares 3 2 3 4 2 3 3" xfId="22714" xr:uid="{00000000-0005-0000-0000-000036050000}"/>
    <cellStyle name="Millares 3 2 3 4 2 4" xfId="9265" xr:uid="{00000000-0005-0000-0000-000037050000}"/>
    <cellStyle name="Millares 3 2 3 4 2 4 2" xfId="25561" xr:uid="{00000000-0005-0000-0000-000038050000}"/>
    <cellStyle name="Millares 3 2 3 4 2 5" xfId="17415" xr:uid="{00000000-0005-0000-0000-000039050000}"/>
    <cellStyle name="Millares 3 2 3 4 3" xfId="1824" xr:uid="{00000000-0005-0000-0000-00003A050000}"/>
    <cellStyle name="Millares 3 2 3 4 3 2" xfId="7123" xr:uid="{00000000-0005-0000-0000-00003B050000}"/>
    <cellStyle name="Millares 3 2 3 4 3 2 2" xfId="15269" xr:uid="{00000000-0005-0000-0000-00003C050000}"/>
    <cellStyle name="Millares 3 2 3 4 3 2 2 2" xfId="31565" xr:uid="{00000000-0005-0000-0000-00003D050000}"/>
    <cellStyle name="Millares 3 2 3 4 3 2 3" xfId="23419" xr:uid="{00000000-0005-0000-0000-00003E050000}"/>
    <cellStyle name="Millares 3 2 3 4 3 3" xfId="9970" xr:uid="{00000000-0005-0000-0000-00003F050000}"/>
    <cellStyle name="Millares 3 2 3 4 3 3 2" xfId="26266" xr:uid="{00000000-0005-0000-0000-000040050000}"/>
    <cellStyle name="Millares 3 2 3 4 3 4" xfId="18120" xr:uid="{00000000-0005-0000-0000-000041050000}"/>
    <cellStyle name="Millares 3 2 3 4 4" xfId="5713" xr:uid="{00000000-0005-0000-0000-000042050000}"/>
    <cellStyle name="Millares 3 2 3 4 4 2" xfId="13859" xr:uid="{00000000-0005-0000-0000-000043050000}"/>
    <cellStyle name="Millares 3 2 3 4 4 2 2" xfId="30155" xr:uid="{00000000-0005-0000-0000-000044050000}"/>
    <cellStyle name="Millares 3 2 3 4 4 3" xfId="22009" xr:uid="{00000000-0005-0000-0000-000045050000}"/>
    <cellStyle name="Millares 3 2 3 4 5" xfId="8560" xr:uid="{00000000-0005-0000-0000-000046050000}"/>
    <cellStyle name="Millares 3 2 3 4 5 2" xfId="24856" xr:uid="{00000000-0005-0000-0000-000047050000}"/>
    <cellStyle name="Millares 3 2 3 4 6" xfId="16710" xr:uid="{00000000-0005-0000-0000-000048050000}"/>
    <cellStyle name="Millares 3 2 3 5" xfId="775" xr:uid="{00000000-0005-0000-0000-000049050000}"/>
    <cellStyle name="Millares 3 2 3 5 2" xfId="2185" xr:uid="{00000000-0005-0000-0000-00004A050000}"/>
    <cellStyle name="Millares 3 2 3 5 2 2" xfId="7484" xr:uid="{00000000-0005-0000-0000-00004B050000}"/>
    <cellStyle name="Millares 3 2 3 5 2 2 2" xfId="15630" xr:uid="{00000000-0005-0000-0000-00004C050000}"/>
    <cellStyle name="Millares 3 2 3 5 2 2 2 2" xfId="31926" xr:uid="{00000000-0005-0000-0000-00004D050000}"/>
    <cellStyle name="Millares 3 2 3 5 2 2 3" xfId="23780" xr:uid="{00000000-0005-0000-0000-00004E050000}"/>
    <cellStyle name="Millares 3 2 3 5 2 3" xfId="10331" xr:uid="{00000000-0005-0000-0000-00004F050000}"/>
    <cellStyle name="Millares 3 2 3 5 2 3 2" xfId="26627" xr:uid="{00000000-0005-0000-0000-000050050000}"/>
    <cellStyle name="Millares 3 2 3 5 2 4" xfId="18481" xr:uid="{00000000-0005-0000-0000-000051050000}"/>
    <cellStyle name="Millares 3 2 3 5 3" xfId="6074" xr:uid="{00000000-0005-0000-0000-000052050000}"/>
    <cellStyle name="Millares 3 2 3 5 3 2" xfId="14220" xr:uid="{00000000-0005-0000-0000-000053050000}"/>
    <cellStyle name="Millares 3 2 3 5 3 2 2" xfId="30516" xr:uid="{00000000-0005-0000-0000-000054050000}"/>
    <cellStyle name="Millares 3 2 3 5 3 3" xfId="22370" xr:uid="{00000000-0005-0000-0000-000055050000}"/>
    <cellStyle name="Millares 3 2 3 5 4" xfId="8921" xr:uid="{00000000-0005-0000-0000-000056050000}"/>
    <cellStyle name="Millares 3 2 3 5 4 2" xfId="25217" xr:uid="{00000000-0005-0000-0000-000057050000}"/>
    <cellStyle name="Millares 3 2 3 5 5" xfId="17071" xr:uid="{00000000-0005-0000-0000-000058050000}"/>
    <cellStyle name="Millares 3 2 3 6" xfId="1480" xr:uid="{00000000-0005-0000-0000-000059050000}"/>
    <cellStyle name="Millares 3 2 3 6 2" xfId="6779" xr:uid="{00000000-0005-0000-0000-00005A050000}"/>
    <cellStyle name="Millares 3 2 3 6 2 2" xfId="14925" xr:uid="{00000000-0005-0000-0000-00005B050000}"/>
    <cellStyle name="Millares 3 2 3 6 2 2 2" xfId="31221" xr:uid="{00000000-0005-0000-0000-00005C050000}"/>
    <cellStyle name="Millares 3 2 3 6 2 3" xfId="23075" xr:uid="{00000000-0005-0000-0000-00005D050000}"/>
    <cellStyle name="Millares 3 2 3 6 3" xfId="9626" xr:uid="{00000000-0005-0000-0000-00005E050000}"/>
    <cellStyle name="Millares 3 2 3 6 3 2" xfId="25922" xr:uid="{00000000-0005-0000-0000-00005F050000}"/>
    <cellStyle name="Millares 3 2 3 6 4" xfId="17776" xr:uid="{00000000-0005-0000-0000-000060050000}"/>
    <cellStyle name="Millares 3 2 3 7" xfId="5369" xr:uid="{00000000-0005-0000-0000-000061050000}"/>
    <cellStyle name="Millares 3 2 3 7 2" xfId="13515" xr:uid="{00000000-0005-0000-0000-000062050000}"/>
    <cellStyle name="Millares 3 2 3 7 2 2" xfId="29811" xr:uid="{00000000-0005-0000-0000-000063050000}"/>
    <cellStyle name="Millares 3 2 3 7 3" xfId="21665" xr:uid="{00000000-0005-0000-0000-000064050000}"/>
    <cellStyle name="Millares 3 2 3 8" xfId="8216" xr:uid="{00000000-0005-0000-0000-000065050000}"/>
    <cellStyle name="Millares 3 2 3 8 2" xfId="24512" xr:uid="{00000000-0005-0000-0000-000066050000}"/>
    <cellStyle name="Millares 3 2 3 9" xfId="16366" xr:uid="{00000000-0005-0000-0000-000067050000}"/>
    <cellStyle name="Millares 3 2 4" xfId="115" xr:uid="{00000000-0005-0000-0000-000068050000}"/>
    <cellStyle name="Millares 3 2 4 2" xfId="459" xr:uid="{00000000-0005-0000-0000-000069050000}"/>
    <cellStyle name="Millares 3 2 4 2 2" xfId="1165" xr:uid="{00000000-0005-0000-0000-00006A050000}"/>
    <cellStyle name="Millares 3 2 4 2 2 2" xfId="2575" xr:uid="{00000000-0005-0000-0000-00006B050000}"/>
    <cellStyle name="Millares 3 2 4 2 2 2 2" xfId="7874" xr:uid="{00000000-0005-0000-0000-00006C050000}"/>
    <cellStyle name="Millares 3 2 4 2 2 2 2 2" xfId="16020" xr:uid="{00000000-0005-0000-0000-00006D050000}"/>
    <cellStyle name="Millares 3 2 4 2 2 2 2 2 2" xfId="32316" xr:uid="{00000000-0005-0000-0000-00006E050000}"/>
    <cellStyle name="Millares 3 2 4 2 2 2 2 3" xfId="24170" xr:uid="{00000000-0005-0000-0000-00006F050000}"/>
    <cellStyle name="Millares 3 2 4 2 2 2 3" xfId="10721" xr:uid="{00000000-0005-0000-0000-000070050000}"/>
    <cellStyle name="Millares 3 2 4 2 2 2 3 2" xfId="27017" xr:uid="{00000000-0005-0000-0000-000071050000}"/>
    <cellStyle name="Millares 3 2 4 2 2 2 4" xfId="18871" xr:uid="{00000000-0005-0000-0000-000072050000}"/>
    <cellStyle name="Millares 3 2 4 2 2 3" xfId="6464" xr:uid="{00000000-0005-0000-0000-000073050000}"/>
    <cellStyle name="Millares 3 2 4 2 2 3 2" xfId="14610" xr:uid="{00000000-0005-0000-0000-000074050000}"/>
    <cellStyle name="Millares 3 2 4 2 2 3 2 2" xfId="30906" xr:uid="{00000000-0005-0000-0000-000075050000}"/>
    <cellStyle name="Millares 3 2 4 2 2 3 3" xfId="22760" xr:uid="{00000000-0005-0000-0000-000076050000}"/>
    <cellStyle name="Millares 3 2 4 2 2 4" xfId="9311" xr:uid="{00000000-0005-0000-0000-000077050000}"/>
    <cellStyle name="Millares 3 2 4 2 2 4 2" xfId="25607" xr:uid="{00000000-0005-0000-0000-000078050000}"/>
    <cellStyle name="Millares 3 2 4 2 2 5" xfId="17461" xr:uid="{00000000-0005-0000-0000-000079050000}"/>
    <cellStyle name="Millares 3 2 4 2 3" xfId="1870" xr:uid="{00000000-0005-0000-0000-00007A050000}"/>
    <cellStyle name="Millares 3 2 4 2 3 2" xfId="7169" xr:uid="{00000000-0005-0000-0000-00007B050000}"/>
    <cellStyle name="Millares 3 2 4 2 3 2 2" xfId="15315" xr:uid="{00000000-0005-0000-0000-00007C050000}"/>
    <cellStyle name="Millares 3 2 4 2 3 2 2 2" xfId="31611" xr:uid="{00000000-0005-0000-0000-00007D050000}"/>
    <cellStyle name="Millares 3 2 4 2 3 2 3" xfId="23465" xr:uid="{00000000-0005-0000-0000-00007E050000}"/>
    <cellStyle name="Millares 3 2 4 2 3 3" xfId="10016" xr:uid="{00000000-0005-0000-0000-00007F050000}"/>
    <cellStyle name="Millares 3 2 4 2 3 3 2" xfId="26312" xr:uid="{00000000-0005-0000-0000-000080050000}"/>
    <cellStyle name="Millares 3 2 4 2 3 4" xfId="18166" xr:uid="{00000000-0005-0000-0000-000081050000}"/>
    <cellStyle name="Millares 3 2 4 2 4" xfId="5759" xr:uid="{00000000-0005-0000-0000-000082050000}"/>
    <cellStyle name="Millares 3 2 4 2 4 2" xfId="13905" xr:uid="{00000000-0005-0000-0000-000083050000}"/>
    <cellStyle name="Millares 3 2 4 2 4 2 2" xfId="30201" xr:uid="{00000000-0005-0000-0000-000084050000}"/>
    <cellStyle name="Millares 3 2 4 2 4 3" xfId="22055" xr:uid="{00000000-0005-0000-0000-000085050000}"/>
    <cellStyle name="Millares 3 2 4 2 5" xfId="8606" xr:uid="{00000000-0005-0000-0000-000086050000}"/>
    <cellStyle name="Millares 3 2 4 2 5 2" xfId="24902" xr:uid="{00000000-0005-0000-0000-000087050000}"/>
    <cellStyle name="Millares 3 2 4 2 6" xfId="16756" xr:uid="{00000000-0005-0000-0000-000088050000}"/>
    <cellStyle name="Millares 3 2 4 3" xfId="821" xr:uid="{00000000-0005-0000-0000-000089050000}"/>
    <cellStyle name="Millares 3 2 4 3 2" xfId="2231" xr:uid="{00000000-0005-0000-0000-00008A050000}"/>
    <cellStyle name="Millares 3 2 4 3 2 2" xfId="7530" xr:uid="{00000000-0005-0000-0000-00008B050000}"/>
    <cellStyle name="Millares 3 2 4 3 2 2 2" xfId="15676" xr:uid="{00000000-0005-0000-0000-00008C050000}"/>
    <cellStyle name="Millares 3 2 4 3 2 2 2 2" xfId="31972" xr:uid="{00000000-0005-0000-0000-00008D050000}"/>
    <cellStyle name="Millares 3 2 4 3 2 2 3" xfId="23826" xr:uid="{00000000-0005-0000-0000-00008E050000}"/>
    <cellStyle name="Millares 3 2 4 3 2 3" xfId="10377" xr:uid="{00000000-0005-0000-0000-00008F050000}"/>
    <cellStyle name="Millares 3 2 4 3 2 3 2" xfId="26673" xr:uid="{00000000-0005-0000-0000-000090050000}"/>
    <cellStyle name="Millares 3 2 4 3 2 4" xfId="18527" xr:uid="{00000000-0005-0000-0000-000091050000}"/>
    <cellStyle name="Millares 3 2 4 3 3" xfId="6120" xr:uid="{00000000-0005-0000-0000-000092050000}"/>
    <cellStyle name="Millares 3 2 4 3 3 2" xfId="14266" xr:uid="{00000000-0005-0000-0000-000093050000}"/>
    <cellStyle name="Millares 3 2 4 3 3 2 2" xfId="30562" xr:uid="{00000000-0005-0000-0000-000094050000}"/>
    <cellStyle name="Millares 3 2 4 3 3 3" xfId="22416" xr:uid="{00000000-0005-0000-0000-000095050000}"/>
    <cellStyle name="Millares 3 2 4 3 4" xfId="8967" xr:uid="{00000000-0005-0000-0000-000096050000}"/>
    <cellStyle name="Millares 3 2 4 3 4 2" xfId="25263" xr:uid="{00000000-0005-0000-0000-000097050000}"/>
    <cellStyle name="Millares 3 2 4 3 5" xfId="17117" xr:uid="{00000000-0005-0000-0000-000098050000}"/>
    <cellStyle name="Millares 3 2 4 4" xfId="1526" xr:uid="{00000000-0005-0000-0000-000099050000}"/>
    <cellStyle name="Millares 3 2 4 4 2" xfId="6825" xr:uid="{00000000-0005-0000-0000-00009A050000}"/>
    <cellStyle name="Millares 3 2 4 4 2 2" xfId="14971" xr:uid="{00000000-0005-0000-0000-00009B050000}"/>
    <cellStyle name="Millares 3 2 4 4 2 2 2" xfId="31267" xr:uid="{00000000-0005-0000-0000-00009C050000}"/>
    <cellStyle name="Millares 3 2 4 4 2 3" xfId="23121" xr:uid="{00000000-0005-0000-0000-00009D050000}"/>
    <cellStyle name="Millares 3 2 4 4 3" xfId="9672" xr:uid="{00000000-0005-0000-0000-00009E050000}"/>
    <cellStyle name="Millares 3 2 4 4 3 2" xfId="25968" xr:uid="{00000000-0005-0000-0000-00009F050000}"/>
    <cellStyle name="Millares 3 2 4 4 4" xfId="17822" xr:uid="{00000000-0005-0000-0000-0000A0050000}"/>
    <cellStyle name="Millares 3 2 4 5" xfId="5415" xr:uid="{00000000-0005-0000-0000-0000A1050000}"/>
    <cellStyle name="Millares 3 2 4 5 2" xfId="13561" xr:uid="{00000000-0005-0000-0000-0000A2050000}"/>
    <cellStyle name="Millares 3 2 4 5 2 2" xfId="29857" xr:uid="{00000000-0005-0000-0000-0000A3050000}"/>
    <cellStyle name="Millares 3 2 4 5 3" xfId="21711" xr:uid="{00000000-0005-0000-0000-0000A4050000}"/>
    <cellStyle name="Millares 3 2 4 6" xfId="8262" xr:uid="{00000000-0005-0000-0000-0000A5050000}"/>
    <cellStyle name="Millares 3 2 4 6 2" xfId="24558" xr:uid="{00000000-0005-0000-0000-0000A6050000}"/>
    <cellStyle name="Millares 3 2 4 7" xfId="16412" xr:uid="{00000000-0005-0000-0000-0000A7050000}"/>
    <cellStyle name="Millares 3 2 5" xfId="279" xr:uid="{00000000-0005-0000-0000-0000A8050000}"/>
    <cellStyle name="Millares 3 2 5 2" xfId="623" xr:uid="{00000000-0005-0000-0000-0000A9050000}"/>
    <cellStyle name="Millares 3 2 5 2 2" xfId="1329" xr:uid="{00000000-0005-0000-0000-0000AA050000}"/>
    <cellStyle name="Millares 3 2 5 2 2 2" xfId="2739" xr:uid="{00000000-0005-0000-0000-0000AB050000}"/>
    <cellStyle name="Millares 3 2 5 2 2 2 2" xfId="8038" xr:uid="{00000000-0005-0000-0000-0000AC050000}"/>
    <cellStyle name="Millares 3 2 5 2 2 2 2 2" xfId="16184" xr:uid="{00000000-0005-0000-0000-0000AD050000}"/>
    <cellStyle name="Millares 3 2 5 2 2 2 2 2 2" xfId="32480" xr:uid="{00000000-0005-0000-0000-0000AE050000}"/>
    <cellStyle name="Millares 3 2 5 2 2 2 2 3" xfId="24334" xr:uid="{00000000-0005-0000-0000-0000AF050000}"/>
    <cellStyle name="Millares 3 2 5 2 2 2 3" xfId="10885" xr:uid="{00000000-0005-0000-0000-0000B0050000}"/>
    <cellStyle name="Millares 3 2 5 2 2 2 3 2" xfId="27181" xr:uid="{00000000-0005-0000-0000-0000B1050000}"/>
    <cellStyle name="Millares 3 2 5 2 2 2 4" xfId="19035" xr:uid="{00000000-0005-0000-0000-0000B2050000}"/>
    <cellStyle name="Millares 3 2 5 2 2 3" xfId="6628" xr:uid="{00000000-0005-0000-0000-0000B3050000}"/>
    <cellStyle name="Millares 3 2 5 2 2 3 2" xfId="14774" xr:uid="{00000000-0005-0000-0000-0000B4050000}"/>
    <cellStyle name="Millares 3 2 5 2 2 3 2 2" xfId="31070" xr:uid="{00000000-0005-0000-0000-0000B5050000}"/>
    <cellStyle name="Millares 3 2 5 2 2 3 3" xfId="22924" xr:uid="{00000000-0005-0000-0000-0000B6050000}"/>
    <cellStyle name="Millares 3 2 5 2 2 4" xfId="9475" xr:uid="{00000000-0005-0000-0000-0000B7050000}"/>
    <cellStyle name="Millares 3 2 5 2 2 4 2" xfId="25771" xr:uid="{00000000-0005-0000-0000-0000B8050000}"/>
    <cellStyle name="Millares 3 2 5 2 2 5" xfId="17625" xr:uid="{00000000-0005-0000-0000-0000B9050000}"/>
    <cellStyle name="Millares 3 2 5 2 3" xfId="2034" xr:uid="{00000000-0005-0000-0000-0000BA050000}"/>
    <cellStyle name="Millares 3 2 5 2 3 2" xfId="7333" xr:uid="{00000000-0005-0000-0000-0000BB050000}"/>
    <cellStyle name="Millares 3 2 5 2 3 2 2" xfId="15479" xr:uid="{00000000-0005-0000-0000-0000BC050000}"/>
    <cellStyle name="Millares 3 2 5 2 3 2 2 2" xfId="31775" xr:uid="{00000000-0005-0000-0000-0000BD050000}"/>
    <cellStyle name="Millares 3 2 5 2 3 2 3" xfId="23629" xr:uid="{00000000-0005-0000-0000-0000BE050000}"/>
    <cellStyle name="Millares 3 2 5 2 3 3" xfId="10180" xr:uid="{00000000-0005-0000-0000-0000BF050000}"/>
    <cellStyle name="Millares 3 2 5 2 3 3 2" xfId="26476" xr:uid="{00000000-0005-0000-0000-0000C0050000}"/>
    <cellStyle name="Millares 3 2 5 2 3 4" xfId="18330" xr:uid="{00000000-0005-0000-0000-0000C1050000}"/>
    <cellStyle name="Millares 3 2 5 2 4" xfId="5923" xr:uid="{00000000-0005-0000-0000-0000C2050000}"/>
    <cellStyle name="Millares 3 2 5 2 4 2" xfId="14069" xr:uid="{00000000-0005-0000-0000-0000C3050000}"/>
    <cellStyle name="Millares 3 2 5 2 4 2 2" xfId="30365" xr:uid="{00000000-0005-0000-0000-0000C4050000}"/>
    <cellStyle name="Millares 3 2 5 2 4 3" xfId="22219" xr:uid="{00000000-0005-0000-0000-0000C5050000}"/>
    <cellStyle name="Millares 3 2 5 2 5" xfId="8770" xr:uid="{00000000-0005-0000-0000-0000C6050000}"/>
    <cellStyle name="Millares 3 2 5 2 5 2" xfId="25066" xr:uid="{00000000-0005-0000-0000-0000C7050000}"/>
    <cellStyle name="Millares 3 2 5 2 6" xfId="16920" xr:uid="{00000000-0005-0000-0000-0000C8050000}"/>
    <cellStyle name="Millares 3 2 5 3" xfId="985" xr:uid="{00000000-0005-0000-0000-0000C9050000}"/>
    <cellStyle name="Millares 3 2 5 3 2" xfId="2395" xr:uid="{00000000-0005-0000-0000-0000CA050000}"/>
    <cellStyle name="Millares 3 2 5 3 2 2" xfId="7694" xr:uid="{00000000-0005-0000-0000-0000CB050000}"/>
    <cellStyle name="Millares 3 2 5 3 2 2 2" xfId="15840" xr:uid="{00000000-0005-0000-0000-0000CC050000}"/>
    <cellStyle name="Millares 3 2 5 3 2 2 2 2" xfId="32136" xr:uid="{00000000-0005-0000-0000-0000CD050000}"/>
    <cellStyle name="Millares 3 2 5 3 2 2 3" xfId="23990" xr:uid="{00000000-0005-0000-0000-0000CE050000}"/>
    <cellStyle name="Millares 3 2 5 3 2 3" xfId="10541" xr:uid="{00000000-0005-0000-0000-0000CF050000}"/>
    <cellStyle name="Millares 3 2 5 3 2 3 2" xfId="26837" xr:uid="{00000000-0005-0000-0000-0000D0050000}"/>
    <cellStyle name="Millares 3 2 5 3 2 4" xfId="18691" xr:uid="{00000000-0005-0000-0000-0000D1050000}"/>
    <cellStyle name="Millares 3 2 5 3 3" xfId="6284" xr:uid="{00000000-0005-0000-0000-0000D2050000}"/>
    <cellStyle name="Millares 3 2 5 3 3 2" xfId="14430" xr:uid="{00000000-0005-0000-0000-0000D3050000}"/>
    <cellStyle name="Millares 3 2 5 3 3 2 2" xfId="30726" xr:uid="{00000000-0005-0000-0000-0000D4050000}"/>
    <cellStyle name="Millares 3 2 5 3 3 3" xfId="22580" xr:uid="{00000000-0005-0000-0000-0000D5050000}"/>
    <cellStyle name="Millares 3 2 5 3 4" xfId="9131" xr:uid="{00000000-0005-0000-0000-0000D6050000}"/>
    <cellStyle name="Millares 3 2 5 3 4 2" xfId="25427" xr:uid="{00000000-0005-0000-0000-0000D7050000}"/>
    <cellStyle name="Millares 3 2 5 3 5" xfId="17281" xr:uid="{00000000-0005-0000-0000-0000D8050000}"/>
    <cellStyle name="Millares 3 2 5 4" xfId="1690" xr:uid="{00000000-0005-0000-0000-0000D9050000}"/>
    <cellStyle name="Millares 3 2 5 4 2" xfId="6989" xr:uid="{00000000-0005-0000-0000-0000DA050000}"/>
    <cellStyle name="Millares 3 2 5 4 2 2" xfId="15135" xr:uid="{00000000-0005-0000-0000-0000DB050000}"/>
    <cellStyle name="Millares 3 2 5 4 2 2 2" xfId="31431" xr:uid="{00000000-0005-0000-0000-0000DC050000}"/>
    <cellStyle name="Millares 3 2 5 4 2 3" xfId="23285" xr:uid="{00000000-0005-0000-0000-0000DD050000}"/>
    <cellStyle name="Millares 3 2 5 4 3" xfId="9836" xr:uid="{00000000-0005-0000-0000-0000DE050000}"/>
    <cellStyle name="Millares 3 2 5 4 3 2" xfId="26132" xr:uid="{00000000-0005-0000-0000-0000DF050000}"/>
    <cellStyle name="Millares 3 2 5 4 4" xfId="17986" xr:uid="{00000000-0005-0000-0000-0000E0050000}"/>
    <cellStyle name="Millares 3 2 5 5" xfId="5579" xr:uid="{00000000-0005-0000-0000-0000E1050000}"/>
    <cellStyle name="Millares 3 2 5 5 2" xfId="13725" xr:uid="{00000000-0005-0000-0000-0000E2050000}"/>
    <cellStyle name="Millares 3 2 5 5 2 2" xfId="30021" xr:uid="{00000000-0005-0000-0000-0000E3050000}"/>
    <cellStyle name="Millares 3 2 5 5 3" xfId="21875" xr:uid="{00000000-0005-0000-0000-0000E4050000}"/>
    <cellStyle name="Millares 3 2 5 6" xfId="8426" xr:uid="{00000000-0005-0000-0000-0000E5050000}"/>
    <cellStyle name="Millares 3 2 5 6 2" xfId="24722" xr:uid="{00000000-0005-0000-0000-0000E6050000}"/>
    <cellStyle name="Millares 3 2 5 7" xfId="16576" xr:uid="{00000000-0005-0000-0000-0000E7050000}"/>
    <cellStyle name="Millares 3 2 6" xfId="369" xr:uid="{00000000-0005-0000-0000-0000E8050000}"/>
    <cellStyle name="Millares 3 2 6 2" xfId="1075" xr:uid="{00000000-0005-0000-0000-0000E9050000}"/>
    <cellStyle name="Millares 3 2 6 2 2" xfId="2485" xr:uid="{00000000-0005-0000-0000-0000EA050000}"/>
    <cellStyle name="Millares 3 2 6 2 2 2" xfId="7784" xr:uid="{00000000-0005-0000-0000-0000EB050000}"/>
    <cellStyle name="Millares 3 2 6 2 2 2 2" xfId="15930" xr:uid="{00000000-0005-0000-0000-0000EC050000}"/>
    <cellStyle name="Millares 3 2 6 2 2 2 2 2" xfId="32226" xr:uid="{00000000-0005-0000-0000-0000ED050000}"/>
    <cellStyle name="Millares 3 2 6 2 2 2 3" xfId="24080" xr:uid="{00000000-0005-0000-0000-0000EE050000}"/>
    <cellStyle name="Millares 3 2 6 2 2 3" xfId="10631" xr:uid="{00000000-0005-0000-0000-0000EF050000}"/>
    <cellStyle name="Millares 3 2 6 2 2 3 2" xfId="26927" xr:uid="{00000000-0005-0000-0000-0000F0050000}"/>
    <cellStyle name="Millares 3 2 6 2 2 4" xfId="18781" xr:uid="{00000000-0005-0000-0000-0000F1050000}"/>
    <cellStyle name="Millares 3 2 6 2 3" xfId="6374" xr:uid="{00000000-0005-0000-0000-0000F2050000}"/>
    <cellStyle name="Millares 3 2 6 2 3 2" xfId="14520" xr:uid="{00000000-0005-0000-0000-0000F3050000}"/>
    <cellStyle name="Millares 3 2 6 2 3 2 2" xfId="30816" xr:uid="{00000000-0005-0000-0000-0000F4050000}"/>
    <cellStyle name="Millares 3 2 6 2 3 3" xfId="22670" xr:uid="{00000000-0005-0000-0000-0000F5050000}"/>
    <cellStyle name="Millares 3 2 6 2 4" xfId="9221" xr:uid="{00000000-0005-0000-0000-0000F6050000}"/>
    <cellStyle name="Millares 3 2 6 2 4 2" xfId="25517" xr:uid="{00000000-0005-0000-0000-0000F7050000}"/>
    <cellStyle name="Millares 3 2 6 2 5" xfId="17371" xr:uid="{00000000-0005-0000-0000-0000F8050000}"/>
    <cellStyle name="Millares 3 2 6 3" xfId="1780" xr:uid="{00000000-0005-0000-0000-0000F9050000}"/>
    <cellStyle name="Millares 3 2 6 3 2" xfId="7079" xr:uid="{00000000-0005-0000-0000-0000FA050000}"/>
    <cellStyle name="Millares 3 2 6 3 2 2" xfId="15225" xr:uid="{00000000-0005-0000-0000-0000FB050000}"/>
    <cellStyle name="Millares 3 2 6 3 2 2 2" xfId="31521" xr:uid="{00000000-0005-0000-0000-0000FC050000}"/>
    <cellStyle name="Millares 3 2 6 3 2 3" xfId="23375" xr:uid="{00000000-0005-0000-0000-0000FD050000}"/>
    <cellStyle name="Millares 3 2 6 3 3" xfId="9926" xr:uid="{00000000-0005-0000-0000-0000FE050000}"/>
    <cellStyle name="Millares 3 2 6 3 3 2" xfId="26222" xr:uid="{00000000-0005-0000-0000-0000FF050000}"/>
    <cellStyle name="Millares 3 2 6 3 4" xfId="18076" xr:uid="{00000000-0005-0000-0000-000000060000}"/>
    <cellStyle name="Millares 3 2 6 4" xfId="5669" xr:uid="{00000000-0005-0000-0000-000001060000}"/>
    <cellStyle name="Millares 3 2 6 4 2" xfId="13815" xr:uid="{00000000-0005-0000-0000-000002060000}"/>
    <cellStyle name="Millares 3 2 6 4 2 2" xfId="30111" xr:uid="{00000000-0005-0000-0000-000003060000}"/>
    <cellStyle name="Millares 3 2 6 4 3" xfId="21965" xr:uid="{00000000-0005-0000-0000-000004060000}"/>
    <cellStyle name="Millares 3 2 6 5" xfId="8516" xr:uid="{00000000-0005-0000-0000-000005060000}"/>
    <cellStyle name="Millares 3 2 6 5 2" xfId="24812" xr:uid="{00000000-0005-0000-0000-000006060000}"/>
    <cellStyle name="Millares 3 2 6 6" xfId="16666" xr:uid="{00000000-0005-0000-0000-000007060000}"/>
    <cellStyle name="Millares 3 2 7" xfId="731" xr:uid="{00000000-0005-0000-0000-000008060000}"/>
    <cellStyle name="Millares 3 2 7 2" xfId="2141" xr:uid="{00000000-0005-0000-0000-000009060000}"/>
    <cellStyle name="Millares 3 2 7 2 2" xfId="7440" xr:uid="{00000000-0005-0000-0000-00000A060000}"/>
    <cellStyle name="Millares 3 2 7 2 2 2" xfId="15586" xr:uid="{00000000-0005-0000-0000-00000B060000}"/>
    <cellStyle name="Millares 3 2 7 2 2 2 2" xfId="31882" xr:uid="{00000000-0005-0000-0000-00000C060000}"/>
    <cellStyle name="Millares 3 2 7 2 2 3" xfId="23736" xr:uid="{00000000-0005-0000-0000-00000D060000}"/>
    <cellStyle name="Millares 3 2 7 2 3" xfId="10287" xr:uid="{00000000-0005-0000-0000-00000E060000}"/>
    <cellStyle name="Millares 3 2 7 2 3 2" xfId="26583" xr:uid="{00000000-0005-0000-0000-00000F060000}"/>
    <cellStyle name="Millares 3 2 7 2 4" xfId="18437" xr:uid="{00000000-0005-0000-0000-000010060000}"/>
    <cellStyle name="Millares 3 2 7 3" xfId="6030" xr:uid="{00000000-0005-0000-0000-000011060000}"/>
    <cellStyle name="Millares 3 2 7 3 2" xfId="14176" xr:uid="{00000000-0005-0000-0000-000012060000}"/>
    <cellStyle name="Millares 3 2 7 3 2 2" xfId="30472" xr:uid="{00000000-0005-0000-0000-000013060000}"/>
    <cellStyle name="Millares 3 2 7 3 3" xfId="22326" xr:uid="{00000000-0005-0000-0000-000014060000}"/>
    <cellStyle name="Millares 3 2 7 4" xfId="8877" xr:uid="{00000000-0005-0000-0000-000015060000}"/>
    <cellStyle name="Millares 3 2 7 4 2" xfId="25173" xr:uid="{00000000-0005-0000-0000-000016060000}"/>
    <cellStyle name="Millares 3 2 7 5" xfId="17027" xr:uid="{00000000-0005-0000-0000-000017060000}"/>
    <cellStyle name="Millares 3 2 8" xfId="1436" xr:uid="{00000000-0005-0000-0000-000018060000}"/>
    <cellStyle name="Millares 3 2 8 2" xfId="6735" xr:uid="{00000000-0005-0000-0000-000019060000}"/>
    <cellStyle name="Millares 3 2 8 2 2" xfId="14881" xr:uid="{00000000-0005-0000-0000-00001A060000}"/>
    <cellStyle name="Millares 3 2 8 2 2 2" xfId="31177" xr:uid="{00000000-0005-0000-0000-00001B060000}"/>
    <cellStyle name="Millares 3 2 8 2 3" xfId="23031" xr:uid="{00000000-0005-0000-0000-00001C060000}"/>
    <cellStyle name="Millares 3 2 8 3" xfId="9582" xr:uid="{00000000-0005-0000-0000-00001D060000}"/>
    <cellStyle name="Millares 3 2 8 3 2" xfId="25878" xr:uid="{00000000-0005-0000-0000-00001E060000}"/>
    <cellStyle name="Millares 3 2 8 4" xfId="17732" xr:uid="{00000000-0005-0000-0000-00001F060000}"/>
    <cellStyle name="Millares 3 2 9" xfId="5325" xr:uid="{00000000-0005-0000-0000-000020060000}"/>
    <cellStyle name="Millares 3 2 9 2" xfId="13471" xr:uid="{00000000-0005-0000-0000-000021060000}"/>
    <cellStyle name="Millares 3 2 9 2 2" xfId="29767" xr:uid="{00000000-0005-0000-0000-000022060000}"/>
    <cellStyle name="Millares 3 2 9 3" xfId="21621" xr:uid="{00000000-0005-0000-0000-000023060000}"/>
    <cellStyle name="Millares 3 3" xfId="36" xr:uid="{00000000-0005-0000-0000-000024060000}"/>
    <cellStyle name="Millares 3 3 10" xfId="16333" xr:uid="{00000000-0005-0000-0000-000025060000}"/>
    <cellStyle name="Millares 3 3 2" xfId="80" xr:uid="{00000000-0005-0000-0000-000026060000}"/>
    <cellStyle name="Millares 3 3 2 2" xfId="170" xr:uid="{00000000-0005-0000-0000-000027060000}"/>
    <cellStyle name="Millares 3 3 2 2 2" xfId="514" xr:uid="{00000000-0005-0000-0000-000028060000}"/>
    <cellStyle name="Millares 3 3 2 2 2 2" xfId="1220" xr:uid="{00000000-0005-0000-0000-000029060000}"/>
    <cellStyle name="Millares 3 3 2 2 2 2 2" xfId="2630" xr:uid="{00000000-0005-0000-0000-00002A060000}"/>
    <cellStyle name="Millares 3 3 2 2 2 2 2 2" xfId="7929" xr:uid="{00000000-0005-0000-0000-00002B060000}"/>
    <cellStyle name="Millares 3 3 2 2 2 2 2 2 2" xfId="16075" xr:uid="{00000000-0005-0000-0000-00002C060000}"/>
    <cellStyle name="Millares 3 3 2 2 2 2 2 2 2 2" xfId="32371" xr:uid="{00000000-0005-0000-0000-00002D060000}"/>
    <cellStyle name="Millares 3 3 2 2 2 2 2 2 3" xfId="24225" xr:uid="{00000000-0005-0000-0000-00002E060000}"/>
    <cellStyle name="Millares 3 3 2 2 2 2 2 3" xfId="10776" xr:uid="{00000000-0005-0000-0000-00002F060000}"/>
    <cellStyle name="Millares 3 3 2 2 2 2 2 3 2" xfId="27072" xr:uid="{00000000-0005-0000-0000-000030060000}"/>
    <cellStyle name="Millares 3 3 2 2 2 2 2 4" xfId="18926" xr:uid="{00000000-0005-0000-0000-000031060000}"/>
    <cellStyle name="Millares 3 3 2 2 2 2 3" xfId="6519" xr:uid="{00000000-0005-0000-0000-000032060000}"/>
    <cellStyle name="Millares 3 3 2 2 2 2 3 2" xfId="14665" xr:uid="{00000000-0005-0000-0000-000033060000}"/>
    <cellStyle name="Millares 3 3 2 2 2 2 3 2 2" xfId="30961" xr:uid="{00000000-0005-0000-0000-000034060000}"/>
    <cellStyle name="Millares 3 3 2 2 2 2 3 3" xfId="22815" xr:uid="{00000000-0005-0000-0000-000035060000}"/>
    <cellStyle name="Millares 3 3 2 2 2 2 4" xfId="9366" xr:uid="{00000000-0005-0000-0000-000036060000}"/>
    <cellStyle name="Millares 3 3 2 2 2 2 4 2" xfId="25662" xr:uid="{00000000-0005-0000-0000-000037060000}"/>
    <cellStyle name="Millares 3 3 2 2 2 2 5" xfId="17516" xr:uid="{00000000-0005-0000-0000-000038060000}"/>
    <cellStyle name="Millares 3 3 2 2 2 3" xfId="1925" xr:uid="{00000000-0005-0000-0000-000039060000}"/>
    <cellStyle name="Millares 3 3 2 2 2 3 2" xfId="7224" xr:uid="{00000000-0005-0000-0000-00003A060000}"/>
    <cellStyle name="Millares 3 3 2 2 2 3 2 2" xfId="15370" xr:uid="{00000000-0005-0000-0000-00003B060000}"/>
    <cellStyle name="Millares 3 3 2 2 2 3 2 2 2" xfId="31666" xr:uid="{00000000-0005-0000-0000-00003C060000}"/>
    <cellStyle name="Millares 3 3 2 2 2 3 2 3" xfId="23520" xr:uid="{00000000-0005-0000-0000-00003D060000}"/>
    <cellStyle name="Millares 3 3 2 2 2 3 3" xfId="10071" xr:uid="{00000000-0005-0000-0000-00003E060000}"/>
    <cellStyle name="Millares 3 3 2 2 2 3 3 2" xfId="26367" xr:uid="{00000000-0005-0000-0000-00003F060000}"/>
    <cellStyle name="Millares 3 3 2 2 2 3 4" xfId="18221" xr:uid="{00000000-0005-0000-0000-000040060000}"/>
    <cellStyle name="Millares 3 3 2 2 2 4" xfId="5814" xr:uid="{00000000-0005-0000-0000-000041060000}"/>
    <cellStyle name="Millares 3 3 2 2 2 4 2" xfId="13960" xr:uid="{00000000-0005-0000-0000-000042060000}"/>
    <cellStyle name="Millares 3 3 2 2 2 4 2 2" xfId="30256" xr:uid="{00000000-0005-0000-0000-000043060000}"/>
    <cellStyle name="Millares 3 3 2 2 2 4 3" xfId="22110" xr:uid="{00000000-0005-0000-0000-000044060000}"/>
    <cellStyle name="Millares 3 3 2 2 2 5" xfId="8661" xr:uid="{00000000-0005-0000-0000-000045060000}"/>
    <cellStyle name="Millares 3 3 2 2 2 5 2" xfId="24957" xr:uid="{00000000-0005-0000-0000-000046060000}"/>
    <cellStyle name="Millares 3 3 2 2 2 6" xfId="16811" xr:uid="{00000000-0005-0000-0000-000047060000}"/>
    <cellStyle name="Millares 3 3 2 2 3" xfId="876" xr:uid="{00000000-0005-0000-0000-000048060000}"/>
    <cellStyle name="Millares 3 3 2 2 3 2" xfId="2286" xr:uid="{00000000-0005-0000-0000-000049060000}"/>
    <cellStyle name="Millares 3 3 2 2 3 2 2" xfId="7585" xr:uid="{00000000-0005-0000-0000-00004A060000}"/>
    <cellStyle name="Millares 3 3 2 2 3 2 2 2" xfId="15731" xr:uid="{00000000-0005-0000-0000-00004B060000}"/>
    <cellStyle name="Millares 3 3 2 2 3 2 2 2 2" xfId="32027" xr:uid="{00000000-0005-0000-0000-00004C060000}"/>
    <cellStyle name="Millares 3 3 2 2 3 2 2 3" xfId="23881" xr:uid="{00000000-0005-0000-0000-00004D060000}"/>
    <cellStyle name="Millares 3 3 2 2 3 2 3" xfId="10432" xr:uid="{00000000-0005-0000-0000-00004E060000}"/>
    <cellStyle name="Millares 3 3 2 2 3 2 3 2" xfId="26728" xr:uid="{00000000-0005-0000-0000-00004F060000}"/>
    <cellStyle name="Millares 3 3 2 2 3 2 4" xfId="18582" xr:uid="{00000000-0005-0000-0000-000050060000}"/>
    <cellStyle name="Millares 3 3 2 2 3 3" xfId="6175" xr:uid="{00000000-0005-0000-0000-000051060000}"/>
    <cellStyle name="Millares 3 3 2 2 3 3 2" xfId="14321" xr:uid="{00000000-0005-0000-0000-000052060000}"/>
    <cellStyle name="Millares 3 3 2 2 3 3 2 2" xfId="30617" xr:uid="{00000000-0005-0000-0000-000053060000}"/>
    <cellStyle name="Millares 3 3 2 2 3 3 3" xfId="22471" xr:uid="{00000000-0005-0000-0000-000054060000}"/>
    <cellStyle name="Millares 3 3 2 2 3 4" xfId="9022" xr:uid="{00000000-0005-0000-0000-000055060000}"/>
    <cellStyle name="Millares 3 3 2 2 3 4 2" xfId="25318" xr:uid="{00000000-0005-0000-0000-000056060000}"/>
    <cellStyle name="Millares 3 3 2 2 3 5" xfId="17172" xr:uid="{00000000-0005-0000-0000-000057060000}"/>
    <cellStyle name="Millares 3 3 2 2 4" xfId="1581" xr:uid="{00000000-0005-0000-0000-000058060000}"/>
    <cellStyle name="Millares 3 3 2 2 4 2" xfId="6880" xr:uid="{00000000-0005-0000-0000-000059060000}"/>
    <cellStyle name="Millares 3 3 2 2 4 2 2" xfId="15026" xr:uid="{00000000-0005-0000-0000-00005A060000}"/>
    <cellStyle name="Millares 3 3 2 2 4 2 2 2" xfId="31322" xr:uid="{00000000-0005-0000-0000-00005B060000}"/>
    <cellStyle name="Millares 3 3 2 2 4 2 3" xfId="23176" xr:uid="{00000000-0005-0000-0000-00005C060000}"/>
    <cellStyle name="Millares 3 3 2 2 4 3" xfId="9727" xr:uid="{00000000-0005-0000-0000-00005D060000}"/>
    <cellStyle name="Millares 3 3 2 2 4 3 2" xfId="26023" xr:uid="{00000000-0005-0000-0000-00005E060000}"/>
    <cellStyle name="Millares 3 3 2 2 4 4" xfId="17877" xr:uid="{00000000-0005-0000-0000-00005F060000}"/>
    <cellStyle name="Millares 3 3 2 2 5" xfId="5470" xr:uid="{00000000-0005-0000-0000-000060060000}"/>
    <cellStyle name="Millares 3 3 2 2 5 2" xfId="13616" xr:uid="{00000000-0005-0000-0000-000061060000}"/>
    <cellStyle name="Millares 3 3 2 2 5 2 2" xfId="29912" xr:uid="{00000000-0005-0000-0000-000062060000}"/>
    <cellStyle name="Millares 3 3 2 2 5 3" xfId="21766" xr:uid="{00000000-0005-0000-0000-000063060000}"/>
    <cellStyle name="Millares 3 3 2 2 6" xfId="8317" xr:uid="{00000000-0005-0000-0000-000064060000}"/>
    <cellStyle name="Millares 3 3 2 2 6 2" xfId="24613" xr:uid="{00000000-0005-0000-0000-000065060000}"/>
    <cellStyle name="Millares 3 3 2 2 7" xfId="16467" xr:uid="{00000000-0005-0000-0000-000066060000}"/>
    <cellStyle name="Millares 3 3 2 3" xfId="334" xr:uid="{00000000-0005-0000-0000-000067060000}"/>
    <cellStyle name="Millares 3 3 2 3 2" xfId="678" xr:uid="{00000000-0005-0000-0000-000068060000}"/>
    <cellStyle name="Millares 3 3 2 3 2 2" xfId="1384" xr:uid="{00000000-0005-0000-0000-000069060000}"/>
    <cellStyle name="Millares 3 3 2 3 2 2 2" xfId="2794" xr:uid="{00000000-0005-0000-0000-00006A060000}"/>
    <cellStyle name="Millares 3 3 2 3 2 2 2 2" xfId="8093" xr:uid="{00000000-0005-0000-0000-00006B060000}"/>
    <cellStyle name="Millares 3 3 2 3 2 2 2 2 2" xfId="16239" xr:uid="{00000000-0005-0000-0000-00006C060000}"/>
    <cellStyle name="Millares 3 3 2 3 2 2 2 2 2 2" xfId="32535" xr:uid="{00000000-0005-0000-0000-00006D060000}"/>
    <cellStyle name="Millares 3 3 2 3 2 2 2 2 3" xfId="24389" xr:uid="{00000000-0005-0000-0000-00006E060000}"/>
    <cellStyle name="Millares 3 3 2 3 2 2 2 3" xfId="10940" xr:uid="{00000000-0005-0000-0000-00006F060000}"/>
    <cellStyle name="Millares 3 3 2 3 2 2 2 3 2" xfId="27236" xr:uid="{00000000-0005-0000-0000-000070060000}"/>
    <cellStyle name="Millares 3 3 2 3 2 2 2 4" xfId="19090" xr:uid="{00000000-0005-0000-0000-000071060000}"/>
    <cellStyle name="Millares 3 3 2 3 2 2 3" xfId="6683" xr:uid="{00000000-0005-0000-0000-000072060000}"/>
    <cellStyle name="Millares 3 3 2 3 2 2 3 2" xfId="14829" xr:uid="{00000000-0005-0000-0000-000073060000}"/>
    <cellStyle name="Millares 3 3 2 3 2 2 3 2 2" xfId="31125" xr:uid="{00000000-0005-0000-0000-000074060000}"/>
    <cellStyle name="Millares 3 3 2 3 2 2 3 3" xfId="22979" xr:uid="{00000000-0005-0000-0000-000075060000}"/>
    <cellStyle name="Millares 3 3 2 3 2 2 4" xfId="9530" xr:uid="{00000000-0005-0000-0000-000076060000}"/>
    <cellStyle name="Millares 3 3 2 3 2 2 4 2" xfId="25826" xr:uid="{00000000-0005-0000-0000-000077060000}"/>
    <cellStyle name="Millares 3 3 2 3 2 2 5" xfId="17680" xr:uid="{00000000-0005-0000-0000-000078060000}"/>
    <cellStyle name="Millares 3 3 2 3 2 3" xfId="2089" xr:uid="{00000000-0005-0000-0000-000079060000}"/>
    <cellStyle name="Millares 3 3 2 3 2 3 2" xfId="7388" xr:uid="{00000000-0005-0000-0000-00007A060000}"/>
    <cellStyle name="Millares 3 3 2 3 2 3 2 2" xfId="15534" xr:uid="{00000000-0005-0000-0000-00007B060000}"/>
    <cellStyle name="Millares 3 3 2 3 2 3 2 2 2" xfId="31830" xr:uid="{00000000-0005-0000-0000-00007C060000}"/>
    <cellStyle name="Millares 3 3 2 3 2 3 2 3" xfId="23684" xr:uid="{00000000-0005-0000-0000-00007D060000}"/>
    <cellStyle name="Millares 3 3 2 3 2 3 3" xfId="10235" xr:uid="{00000000-0005-0000-0000-00007E060000}"/>
    <cellStyle name="Millares 3 3 2 3 2 3 3 2" xfId="26531" xr:uid="{00000000-0005-0000-0000-00007F060000}"/>
    <cellStyle name="Millares 3 3 2 3 2 3 4" xfId="18385" xr:uid="{00000000-0005-0000-0000-000080060000}"/>
    <cellStyle name="Millares 3 3 2 3 2 4" xfId="5978" xr:uid="{00000000-0005-0000-0000-000081060000}"/>
    <cellStyle name="Millares 3 3 2 3 2 4 2" xfId="14124" xr:uid="{00000000-0005-0000-0000-000082060000}"/>
    <cellStyle name="Millares 3 3 2 3 2 4 2 2" xfId="30420" xr:uid="{00000000-0005-0000-0000-000083060000}"/>
    <cellStyle name="Millares 3 3 2 3 2 4 3" xfId="22274" xr:uid="{00000000-0005-0000-0000-000084060000}"/>
    <cellStyle name="Millares 3 3 2 3 2 5" xfId="8825" xr:uid="{00000000-0005-0000-0000-000085060000}"/>
    <cellStyle name="Millares 3 3 2 3 2 5 2" xfId="25121" xr:uid="{00000000-0005-0000-0000-000086060000}"/>
    <cellStyle name="Millares 3 3 2 3 2 6" xfId="16975" xr:uid="{00000000-0005-0000-0000-000087060000}"/>
    <cellStyle name="Millares 3 3 2 3 3" xfId="1040" xr:uid="{00000000-0005-0000-0000-000088060000}"/>
    <cellStyle name="Millares 3 3 2 3 3 2" xfId="2450" xr:uid="{00000000-0005-0000-0000-000089060000}"/>
    <cellStyle name="Millares 3 3 2 3 3 2 2" xfId="7749" xr:uid="{00000000-0005-0000-0000-00008A060000}"/>
    <cellStyle name="Millares 3 3 2 3 3 2 2 2" xfId="15895" xr:uid="{00000000-0005-0000-0000-00008B060000}"/>
    <cellStyle name="Millares 3 3 2 3 3 2 2 2 2" xfId="32191" xr:uid="{00000000-0005-0000-0000-00008C060000}"/>
    <cellStyle name="Millares 3 3 2 3 3 2 2 3" xfId="24045" xr:uid="{00000000-0005-0000-0000-00008D060000}"/>
    <cellStyle name="Millares 3 3 2 3 3 2 3" xfId="10596" xr:uid="{00000000-0005-0000-0000-00008E060000}"/>
    <cellStyle name="Millares 3 3 2 3 3 2 3 2" xfId="26892" xr:uid="{00000000-0005-0000-0000-00008F060000}"/>
    <cellStyle name="Millares 3 3 2 3 3 2 4" xfId="18746" xr:uid="{00000000-0005-0000-0000-000090060000}"/>
    <cellStyle name="Millares 3 3 2 3 3 3" xfId="6339" xr:uid="{00000000-0005-0000-0000-000091060000}"/>
    <cellStyle name="Millares 3 3 2 3 3 3 2" xfId="14485" xr:uid="{00000000-0005-0000-0000-000092060000}"/>
    <cellStyle name="Millares 3 3 2 3 3 3 2 2" xfId="30781" xr:uid="{00000000-0005-0000-0000-000093060000}"/>
    <cellStyle name="Millares 3 3 2 3 3 3 3" xfId="22635" xr:uid="{00000000-0005-0000-0000-000094060000}"/>
    <cellStyle name="Millares 3 3 2 3 3 4" xfId="9186" xr:uid="{00000000-0005-0000-0000-000095060000}"/>
    <cellStyle name="Millares 3 3 2 3 3 4 2" xfId="25482" xr:uid="{00000000-0005-0000-0000-000096060000}"/>
    <cellStyle name="Millares 3 3 2 3 3 5" xfId="17336" xr:uid="{00000000-0005-0000-0000-000097060000}"/>
    <cellStyle name="Millares 3 3 2 3 4" xfId="1745" xr:uid="{00000000-0005-0000-0000-000098060000}"/>
    <cellStyle name="Millares 3 3 2 3 4 2" xfId="7044" xr:uid="{00000000-0005-0000-0000-000099060000}"/>
    <cellStyle name="Millares 3 3 2 3 4 2 2" xfId="15190" xr:uid="{00000000-0005-0000-0000-00009A060000}"/>
    <cellStyle name="Millares 3 3 2 3 4 2 2 2" xfId="31486" xr:uid="{00000000-0005-0000-0000-00009B060000}"/>
    <cellStyle name="Millares 3 3 2 3 4 2 3" xfId="23340" xr:uid="{00000000-0005-0000-0000-00009C060000}"/>
    <cellStyle name="Millares 3 3 2 3 4 3" xfId="9891" xr:uid="{00000000-0005-0000-0000-00009D060000}"/>
    <cellStyle name="Millares 3 3 2 3 4 3 2" xfId="26187" xr:uid="{00000000-0005-0000-0000-00009E060000}"/>
    <cellStyle name="Millares 3 3 2 3 4 4" xfId="18041" xr:uid="{00000000-0005-0000-0000-00009F060000}"/>
    <cellStyle name="Millares 3 3 2 3 5" xfId="5634" xr:uid="{00000000-0005-0000-0000-0000A0060000}"/>
    <cellStyle name="Millares 3 3 2 3 5 2" xfId="13780" xr:uid="{00000000-0005-0000-0000-0000A1060000}"/>
    <cellStyle name="Millares 3 3 2 3 5 2 2" xfId="30076" xr:uid="{00000000-0005-0000-0000-0000A2060000}"/>
    <cellStyle name="Millares 3 3 2 3 5 3" xfId="21930" xr:uid="{00000000-0005-0000-0000-0000A3060000}"/>
    <cellStyle name="Millares 3 3 2 3 6" xfId="8481" xr:uid="{00000000-0005-0000-0000-0000A4060000}"/>
    <cellStyle name="Millares 3 3 2 3 6 2" xfId="24777" xr:uid="{00000000-0005-0000-0000-0000A5060000}"/>
    <cellStyle name="Millares 3 3 2 3 7" xfId="16631" xr:uid="{00000000-0005-0000-0000-0000A6060000}"/>
    <cellStyle name="Millares 3 3 2 4" xfId="424" xr:uid="{00000000-0005-0000-0000-0000A7060000}"/>
    <cellStyle name="Millares 3 3 2 4 2" xfId="1130" xr:uid="{00000000-0005-0000-0000-0000A8060000}"/>
    <cellStyle name="Millares 3 3 2 4 2 2" xfId="2540" xr:uid="{00000000-0005-0000-0000-0000A9060000}"/>
    <cellStyle name="Millares 3 3 2 4 2 2 2" xfId="7839" xr:uid="{00000000-0005-0000-0000-0000AA060000}"/>
    <cellStyle name="Millares 3 3 2 4 2 2 2 2" xfId="15985" xr:uid="{00000000-0005-0000-0000-0000AB060000}"/>
    <cellStyle name="Millares 3 3 2 4 2 2 2 2 2" xfId="32281" xr:uid="{00000000-0005-0000-0000-0000AC060000}"/>
    <cellStyle name="Millares 3 3 2 4 2 2 2 3" xfId="24135" xr:uid="{00000000-0005-0000-0000-0000AD060000}"/>
    <cellStyle name="Millares 3 3 2 4 2 2 3" xfId="10686" xr:uid="{00000000-0005-0000-0000-0000AE060000}"/>
    <cellStyle name="Millares 3 3 2 4 2 2 3 2" xfId="26982" xr:uid="{00000000-0005-0000-0000-0000AF060000}"/>
    <cellStyle name="Millares 3 3 2 4 2 2 4" xfId="18836" xr:uid="{00000000-0005-0000-0000-0000B0060000}"/>
    <cellStyle name="Millares 3 3 2 4 2 3" xfId="6429" xr:uid="{00000000-0005-0000-0000-0000B1060000}"/>
    <cellStyle name="Millares 3 3 2 4 2 3 2" xfId="14575" xr:uid="{00000000-0005-0000-0000-0000B2060000}"/>
    <cellStyle name="Millares 3 3 2 4 2 3 2 2" xfId="30871" xr:uid="{00000000-0005-0000-0000-0000B3060000}"/>
    <cellStyle name="Millares 3 3 2 4 2 3 3" xfId="22725" xr:uid="{00000000-0005-0000-0000-0000B4060000}"/>
    <cellStyle name="Millares 3 3 2 4 2 4" xfId="9276" xr:uid="{00000000-0005-0000-0000-0000B5060000}"/>
    <cellStyle name="Millares 3 3 2 4 2 4 2" xfId="25572" xr:uid="{00000000-0005-0000-0000-0000B6060000}"/>
    <cellStyle name="Millares 3 3 2 4 2 5" xfId="17426" xr:uid="{00000000-0005-0000-0000-0000B7060000}"/>
    <cellStyle name="Millares 3 3 2 4 3" xfId="1835" xr:uid="{00000000-0005-0000-0000-0000B8060000}"/>
    <cellStyle name="Millares 3 3 2 4 3 2" xfId="7134" xr:uid="{00000000-0005-0000-0000-0000B9060000}"/>
    <cellStyle name="Millares 3 3 2 4 3 2 2" xfId="15280" xr:uid="{00000000-0005-0000-0000-0000BA060000}"/>
    <cellStyle name="Millares 3 3 2 4 3 2 2 2" xfId="31576" xr:uid="{00000000-0005-0000-0000-0000BB060000}"/>
    <cellStyle name="Millares 3 3 2 4 3 2 3" xfId="23430" xr:uid="{00000000-0005-0000-0000-0000BC060000}"/>
    <cellStyle name="Millares 3 3 2 4 3 3" xfId="9981" xr:uid="{00000000-0005-0000-0000-0000BD060000}"/>
    <cellStyle name="Millares 3 3 2 4 3 3 2" xfId="26277" xr:uid="{00000000-0005-0000-0000-0000BE060000}"/>
    <cellStyle name="Millares 3 3 2 4 3 4" xfId="18131" xr:uid="{00000000-0005-0000-0000-0000BF060000}"/>
    <cellStyle name="Millares 3 3 2 4 4" xfId="5724" xr:uid="{00000000-0005-0000-0000-0000C0060000}"/>
    <cellStyle name="Millares 3 3 2 4 4 2" xfId="13870" xr:uid="{00000000-0005-0000-0000-0000C1060000}"/>
    <cellStyle name="Millares 3 3 2 4 4 2 2" xfId="30166" xr:uid="{00000000-0005-0000-0000-0000C2060000}"/>
    <cellStyle name="Millares 3 3 2 4 4 3" xfId="22020" xr:uid="{00000000-0005-0000-0000-0000C3060000}"/>
    <cellStyle name="Millares 3 3 2 4 5" xfId="8571" xr:uid="{00000000-0005-0000-0000-0000C4060000}"/>
    <cellStyle name="Millares 3 3 2 4 5 2" xfId="24867" xr:uid="{00000000-0005-0000-0000-0000C5060000}"/>
    <cellStyle name="Millares 3 3 2 4 6" xfId="16721" xr:uid="{00000000-0005-0000-0000-0000C6060000}"/>
    <cellStyle name="Millares 3 3 2 5" xfId="786" xr:uid="{00000000-0005-0000-0000-0000C7060000}"/>
    <cellStyle name="Millares 3 3 2 5 2" xfId="2196" xr:uid="{00000000-0005-0000-0000-0000C8060000}"/>
    <cellStyle name="Millares 3 3 2 5 2 2" xfId="7495" xr:uid="{00000000-0005-0000-0000-0000C9060000}"/>
    <cellStyle name="Millares 3 3 2 5 2 2 2" xfId="15641" xr:uid="{00000000-0005-0000-0000-0000CA060000}"/>
    <cellStyle name="Millares 3 3 2 5 2 2 2 2" xfId="31937" xr:uid="{00000000-0005-0000-0000-0000CB060000}"/>
    <cellStyle name="Millares 3 3 2 5 2 2 3" xfId="23791" xr:uid="{00000000-0005-0000-0000-0000CC060000}"/>
    <cellStyle name="Millares 3 3 2 5 2 3" xfId="10342" xr:uid="{00000000-0005-0000-0000-0000CD060000}"/>
    <cellStyle name="Millares 3 3 2 5 2 3 2" xfId="26638" xr:uid="{00000000-0005-0000-0000-0000CE060000}"/>
    <cellStyle name="Millares 3 3 2 5 2 4" xfId="18492" xr:uid="{00000000-0005-0000-0000-0000CF060000}"/>
    <cellStyle name="Millares 3 3 2 5 3" xfId="6085" xr:uid="{00000000-0005-0000-0000-0000D0060000}"/>
    <cellStyle name="Millares 3 3 2 5 3 2" xfId="14231" xr:uid="{00000000-0005-0000-0000-0000D1060000}"/>
    <cellStyle name="Millares 3 3 2 5 3 2 2" xfId="30527" xr:uid="{00000000-0005-0000-0000-0000D2060000}"/>
    <cellStyle name="Millares 3 3 2 5 3 3" xfId="22381" xr:uid="{00000000-0005-0000-0000-0000D3060000}"/>
    <cellStyle name="Millares 3 3 2 5 4" xfId="8932" xr:uid="{00000000-0005-0000-0000-0000D4060000}"/>
    <cellStyle name="Millares 3 3 2 5 4 2" xfId="25228" xr:uid="{00000000-0005-0000-0000-0000D5060000}"/>
    <cellStyle name="Millares 3 3 2 5 5" xfId="17082" xr:uid="{00000000-0005-0000-0000-0000D6060000}"/>
    <cellStyle name="Millares 3 3 2 6" xfId="1491" xr:uid="{00000000-0005-0000-0000-0000D7060000}"/>
    <cellStyle name="Millares 3 3 2 6 2" xfId="6790" xr:uid="{00000000-0005-0000-0000-0000D8060000}"/>
    <cellStyle name="Millares 3 3 2 6 2 2" xfId="14936" xr:uid="{00000000-0005-0000-0000-0000D9060000}"/>
    <cellStyle name="Millares 3 3 2 6 2 2 2" xfId="31232" xr:uid="{00000000-0005-0000-0000-0000DA060000}"/>
    <cellStyle name="Millares 3 3 2 6 2 3" xfId="23086" xr:uid="{00000000-0005-0000-0000-0000DB060000}"/>
    <cellStyle name="Millares 3 3 2 6 3" xfId="9637" xr:uid="{00000000-0005-0000-0000-0000DC060000}"/>
    <cellStyle name="Millares 3 3 2 6 3 2" xfId="25933" xr:uid="{00000000-0005-0000-0000-0000DD060000}"/>
    <cellStyle name="Millares 3 3 2 6 4" xfId="17787" xr:uid="{00000000-0005-0000-0000-0000DE060000}"/>
    <cellStyle name="Millares 3 3 2 7" xfId="5380" xr:uid="{00000000-0005-0000-0000-0000DF060000}"/>
    <cellStyle name="Millares 3 3 2 7 2" xfId="13526" xr:uid="{00000000-0005-0000-0000-0000E0060000}"/>
    <cellStyle name="Millares 3 3 2 7 2 2" xfId="29822" xr:uid="{00000000-0005-0000-0000-0000E1060000}"/>
    <cellStyle name="Millares 3 3 2 7 3" xfId="21676" xr:uid="{00000000-0005-0000-0000-0000E2060000}"/>
    <cellStyle name="Millares 3 3 2 8" xfId="8227" xr:uid="{00000000-0005-0000-0000-0000E3060000}"/>
    <cellStyle name="Millares 3 3 2 8 2" xfId="24523" xr:uid="{00000000-0005-0000-0000-0000E4060000}"/>
    <cellStyle name="Millares 3 3 2 9" xfId="16377" xr:uid="{00000000-0005-0000-0000-0000E5060000}"/>
    <cellStyle name="Millares 3 3 3" xfId="126" xr:uid="{00000000-0005-0000-0000-0000E6060000}"/>
    <cellStyle name="Millares 3 3 3 2" xfId="470" xr:uid="{00000000-0005-0000-0000-0000E7060000}"/>
    <cellStyle name="Millares 3 3 3 2 2" xfId="1176" xr:uid="{00000000-0005-0000-0000-0000E8060000}"/>
    <cellStyle name="Millares 3 3 3 2 2 2" xfId="2586" xr:uid="{00000000-0005-0000-0000-0000E9060000}"/>
    <cellStyle name="Millares 3 3 3 2 2 2 2" xfId="7885" xr:uid="{00000000-0005-0000-0000-0000EA060000}"/>
    <cellStyle name="Millares 3 3 3 2 2 2 2 2" xfId="16031" xr:uid="{00000000-0005-0000-0000-0000EB060000}"/>
    <cellStyle name="Millares 3 3 3 2 2 2 2 2 2" xfId="32327" xr:uid="{00000000-0005-0000-0000-0000EC060000}"/>
    <cellStyle name="Millares 3 3 3 2 2 2 2 3" xfId="24181" xr:uid="{00000000-0005-0000-0000-0000ED060000}"/>
    <cellStyle name="Millares 3 3 3 2 2 2 3" xfId="10732" xr:uid="{00000000-0005-0000-0000-0000EE060000}"/>
    <cellStyle name="Millares 3 3 3 2 2 2 3 2" xfId="27028" xr:uid="{00000000-0005-0000-0000-0000EF060000}"/>
    <cellStyle name="Millares 3 3 3 2 2 2 4" xfId="18882" xr:uid="{00000000-0005-0000-0000-0000F0060000}"/>
    <cellStyle name="Millares 3 3 3 2 2 3" xfId="6475" xr:uid="{00000000-0005-0000-0000-0000F1060000}"/>
    <cellStyle name="Millares 3 3 3 2 2 3 2" xfId="14621" xr:uid="{00000000-0005-0000-0000-0000F2060000}"/>
    <cellStyle name="Millares 3 3 3 2 2 3 2 2" xfId="30917" xr:uid="{00000000-0005-0000-0000-0000F3060000}"/>
    <cellStyle name="Millares 3 3 3 2 2 3 3" xfId="22771" xr:uid="{00000000-0005-0000-0000-0000F4060000}"/>
    <cellStyle name="Millares 3 3 3 2 2 4" xfId="9322" xr:uid="{00000000-0005-0000-0000-0000F5060000}"/>
    <cellStyle name="Millares 3 3 3 2 2 4 2" xfId="25618" xr:uid="{00000000-0005-0000-0000-0000F6060000}"/>
    <cellStyle name="Millares 3 3 3 2 2 5" xfId="17472" xr:uid="{00000000-0005-0000-0000-0000F7060000}"/>
    <cellStyle name="Millares 3 3 3 2 3" xfId="1881" xr:uid="{00000000-0005-0000-0000-0000F8060000}"/>
    <cellStyle name="Millares 3 3 3 2 3 2" xfId="7180" xr:uid="{00000000-0005-0000-0000-0000F9060000}"/>
    <cellStyle name="Millares 3 3 3 2 3 2 2" xfId="15326" xr:uid="{00000000-0005-0000-0000-0000FA060000}"/>
    <cellStyle name="Millares 3 3 3 2 3 2 2 2" xfId="31622" xr:uid="{00000000-0005-0000-0000-0000FB060000}"/>
    <cellStyle name="Millares 3 3 3 2 3 2 3" xfId="23476" xr:uid="{00000000-0005-0000-0000-0000FC060000}"/>
    <cellStyle name="Millares 3 3 3 2 3 3" xfId="10027" xr:uid="{00000000-0005-0000-0000-0000FD060000}"/>
    <cellStyle name="Millares 3 3 3 2 3 3 2" xfId="26323" xr:uid="{00000000-0005-0000-0000-0000FE060000}"/>
    <cellStyle name="Millares 3 3 3 2 3 4" xfId="18177" xr:uid="{00000000-0005-0000-0000-0000FF060000}"/>
    <cellStyle name="Millares 3 3 3 2 4" xfId="5770" xr:uid="{00000000-0005-0000-0000-000000070000}"/>
    <cellStyle name="Millares 3 3 3 2 4 2" xfId="13916" xr:uid="{00000000-0005-0000-0000-000001070000}"/>
    <cellStyle name="Millares 3 3 3 2 4 2 2" xfId="30212" xr:uid="{00000000-0005-0000-0000-000002070000}"/>
    <cellStyle name="Millares 3 3 3 2 4 3" xfId="22066" xr:uid="{00000000-0005-0000-0000-000003070000}"/>
    <cellStyle name="Millares 3 3 3 2 5" xfId="8617" xr:uid="{00000000-0005-0000-0000-000004070000}"/>
    <cellStyle name="Millares 3 3 3 2 5 2" xfId="24913" xr:uid="{00000000-0005-0000-0000-000005070000}"/>
    <cellStyle name="Millares 3 3 3 2 6" xfId="16767" xr:uid="{00000000-0005-0000-0000-000006070000}"/>
    <cellStyle name="Millares 3 3 3 3" xfId="832" xr:uid="{00000000-0005-0000-0000-000007070000}"/>
    <cellStyle name="Millares 3 3 3 3 2" xfId="2242" xr:uid="{00000000-0005-0000-0000-000008070000}"/>
    <cellStyle name="Millares 3 3 3 3 2 2" xfId="7541" xr:uid="{00000000-0005-0000-0000-000009070000}"/>
    <cellStyle name="Millares 3 3 3 3 2 2 2" xfId="15687" xr:uid="{00000000-0005-0000-0000-00000A070000}"/>
    <cellStyle name="Millares 3 3 3 3 2 2 2 2" xfId="31983" xr:uid="{00000000-0005-0000-0000-00000B070000}"/>
    <cellStyle name="Millares 3 3 3 3 2 2 3" xfId="23837" xr:uid="{00000000-0005-0000-0000-00000C070000}"/>
    <cellStyle name="Millares 3 3 3 3 2 3" xfId="10388" xr:uid="{00000000-0005-0000-0000-00000D070000}"/>
    <cellStyle name="Millares 3 3 3 3 2 3 2" xfId="26684" xr:uid="{00000000-0005-0000-0000-00000E070000}"/>
    <cellStyle name="Millares 3 3 3 3 2 4" xfId="18538" xr:uid="{00000000-0005-0000-0000-00000F070000}"/>
    <cellStyle name="Millares 3 3 3 3 3" xfId="6131" xr:uid="{00000000-0005-0000-0000-000010070000}"/>
    <cellStyle name="Millares 3 3 3 3 3 2" xfId="14277" xr:uid="{00000000-0005-0000-0000-000011070000}"/>
    <cellStyle name="Millares 3 3 3 3 3 2 2" xfId="30573" xr:uid="{00000000-0005-0000-0000-000012070000}"/>
    <cellStyle name="Millares 3 3 3 3 3 3" xfId="22427" xr:uid="{00000000-0005-0000-0000-000013070000}"/>
    <cellStyle name="Millares 3 3 3 3 4" xfId="8978" xr:uid="{00000000-0005-0000-0000-000014070000}"/>
    <cellStyle name="Millares 3 3 3 3 4 2" xfId="25274" xr:uid="{00000000-0005-0000-0000-000015070000}"/>
    <cellStyle name="Millares 3 3 3 3 5" xfId="17128" xr:uid="{00000000-0005-0000-0000-000016070000}"/>
    <cellStyle name="Millares 3 3 3 4" xfId="1537" xr:uid="{00000000-0005-0000-0000-000017070000}"/>
    <cellStyle name="Millares 3 3 3 4 2" xfId="6836" xr:uid="{00000000-0005-0000-0000-000018070000}"/>
    <cellStyle name="Millares 3 3 3 4 2 2" xfId="14982" xr:uid="{00000000-0005-0000-0000-000019070000}"/>
    <cellStyle name="Millares 3 3 3 4 2 2 2" xfId="31278" xr:uid="{00000000-0005-0000-0000-00001A070000}"/>
    <cellStyle name="Millares 3 3 3 4 2 3" xfId="23132" xr:uid="{00000000-0005-0000-0000-00001B070000}"/>
    <cellStyle name="Millares 3 3 3 4 3" xfId="9683" xr:uid="{00000000-0005-0000-0000-00001C070000}"/>
    <cellStyle name="Millares 3 3 3 4 3 2" xfId="25979" xr:uid="{00000000-0005-0000-0000-00001D070000}"/>
    <cellStyle name="Millares 3 3 3 4 4" xfId="17833" xr:uid="{00000000-0005-0000-0000-00001E070000}"/>
    <cellStyle name="Millares 3 3 3 5" xfId="5426" xr:uid="{00000000-0005-0000-0000-00001F070000}"/>
    <cellStyle name="Millares 3 3 3 5 2" xfId="13572" xr:uid="{00000000-0005-0000-0000-000020070000}"/>
    <cellStyle name="Millares 3 3 3 5 2 2" xfId="29868" xr:uid="{00000000-0005-0000-0000-000021070000}"/>
    <cellStyle name="Millares 3 3 3 5 3" xfId="21722" xr:uid="{00000000-0005-0000-0000-000022070000}"/>
    <cellStyle name="Millares 3 3 3 6" xfId="8273" xr:uid="{00000000-0005-0000-0000-000023070000}"/>
    <cellStyle name="Millares 3 3 3 6 2" xfId="24569" xr:uid="{00000000-0005-0000-0000-000024070000}"/>
    <cellStyle name="Millares 3 3 3 7" xfId="16423" xr:uid="{00000000-0005-0000-0000-000025070000}"/>
    <cellStyle name="Millares 3 3 4" xfId="290" xr:uid="{00000000-0005-0000-0000-000026070000}"/>
    <cellStyle name="Millares 3 3 4 2" xfId="634" xr:uid="{00000000-0005-0000-0000-000027070000}"/>
    <cellStyle name="Millares 3 3 4 2 2" xfId="1340" xr:uid="{00000000-0005-0000-0000-000028070000}"/>
    <cellStyle name="Millares 3 3 4 2 2 2" xfId="2750" xr:uid="{00000000-0005-0000-0000-000029070000}"/>
    <cellStyle name="Millares 3 3 4 2 2 2 2" xfId="8049" xr:uid="{00000000-0005-0000-0000-00002A070000}"/>
    <cellStyle name="Millares 3 3 4 2 2 2 2 2" xfId="16195" xr:uid="{00000000-0005-0000-0000-00002B070000}"/>
    <cellStyle name="Millares 3 3 4 2 2 2 2 2 2" xfId="32491" xr:uid="{00000000-0005-0000-0000-00002C070000}"/>
    <cellStyle name="Millares 3 3 4 2 2 2 2 3" xfId="24345" xr:uid="{00000000-0005-0000-0000-00002D070000}"/>
    <cellStyle name="Millares 3 3 4 2 2 2 3" xfId="10896" xr:uid="{00000000-0005-0000-0000-00002E070000}"/>
    <cellStyle name="Millares 3 3 4 2 2 2 3 2" xfId="27192" xr:uid="{00000000-0005-0000-0000-00002F070000}"/>
    <cellStyle name="Millares 3 3 4 2 2 2 4" xfId="19046" xr:uid="{00000000-0005-0000-0000-000030070000}"/>
    <cellStyle name="Millares 3 3 4 2 2 3" xfId="6639" xr:uid="{00000000-0005-0000-0000-000031070000}"/>
    <cellStyle name="Millares 3 3 4 2 2 3 2" xfId="14785" xr:uid="{00000000-0005-0000-0000-000032070000}"/>
    <cellStyle name="Millares 3 3 4 2 2 3 2 2" xfId="31081" xr:uid="{00000000-0005-0000-0000-000033070000}"/>
    <cellStyle name="Millares 3 3 4 2 2 3 3" xfId="22935" xr:uid="{00000000-0005-0000-0000-000034070000}"/>
    <cellStyle name="Millares 3 3 4 2 2 4" xfId="9486" xr:uid="{00000000-0005-0000-0000-000035070000}"/>
    <cellStyle name="Millares 3 3 4 2 2 4 2" xfId="25782" xr:uid="{00000000-0005-0000-0000-000036070000}"/>
    <cellStyle name="Millares 3 3 4 2 2 5" xfId="17636" xr:uid="{00000000-0005-0000-0000-000037070000}"/>
    <cellStyle name="Millares 3 3 4 2 3" xfId="2045" xr:uid="{00000000-0005-0000-0000-000038070000}"/>
    <cellStyle name="Millares 3 3 4 2 3 2" xfId="7344" xr:uid="{00000000-0005-0000-0000-000039070000}"/>
    <cellStyle name="Millares 3 3 4 2 3 2 2" xfId="15490" xr:uid="{00000000-0005-0000-0000-00003A070000}"/>
    <cellStyle name="Millares 3 3 4 2 3 2 2 2" xfId="31786" xr:uid="{00000000-0005-0000-0000-00003B070000}"/>
    <cellStyle name="Millares 3 3 4 2 3 2 3" xfId="23640" xr:uid="{00000000-0005-0000-0000-00003C070000}"/>
    <cellStyle name="Millares 3 3 4 2 3 3" xfId="10191" xr:uid="{00000000-0005-0000-0000-00003D070000}"/>
    <cellStyle name="Millares 3 3 4 2 3 3 2" xfId="26487" xr:uid="{00000000-0005-0000-0000-00003E070000}"/>
    <cellStyle name="Millares 3 3 4 2 3 4" xfId="18341" xr:uid="{00000000-0005-0000-0000-00003F070000}"/>
    <cellStyle name="Millares 3 3 4 2 4" xfId="5934" xr:uid="{00000000-0005-0000-0000-000040070000}"/>
    <cellStyle name="Millares 3 3 4 2 4 2" xfId="14080" xr:uid="{00000000-0005-0000-0000-000041070000}"/>
    <cellStyle name="Millares 3 3 4 2 4 2 2" xfId="30376" xr:uid="{00000000-0005-0000-0000-000042070000}"/>
    <cellStyle name="Millares 3 3 4 2 4 3" xfId="22230" xr:uid="{00000000-0005-0000-0000-000043070000}"/>
    <cellStyle name="Millares 3 3 4 2 5" xfId="8781" xr:uid="{00000000-0005-0000-0000-000044070000}"/>
    <cellStyle name="Millares 3 3 4 2 5 2" xfId="25077" xr:uid="{00000000-0005-0000-0000-000045070000}"/>
    <cellStyle name="Millares 3 3 4 2 6" xfId="16931" xr:uid="{00000000-0005-0000-0000-000046070000}"/>
    <cellStyle name="Millares 3 3 4 3" xfId="996" xr:uid="{00000000-0005-0000-0000-000047070000}"/>
    <cellStyle name="Millares 3 3 4 3 2" xfId="2406" xr:uid="{00000000-0005-0000-0000-000048070000}"/>
    <cellStyle name="Millares 3 3 4 3 2 2" xfId="7705" xr:uid="{00000000-0005-0000-0000-000049070000}"/>
    <cellStyle name="Millares 3 3 4 3 2 2 2" xfId="15851" xr:uid="{00000000-0005-0000-0000-00004A070000}"/>
    <cellStyle name="Millares 3 3 4 3 2 2 2 2" xfId="32147" xr:uid="{00000000-0005-0000-0000-00004B070000}"/>
    <cellStyle name="Millares 3 3 4 3 2 2 3" xfId="24001" xr:uid="{00000000-0005-0000-0000-00004C070000}"/>
    <cellStyle name="Millares 3 3 4 3 2 3" xfId="10552" xr:uid="{00000000-0005-0000-0000-00004D070000}"/>
    <cellStyle name="Millares 3 3 4 3 2 3 2" xfId="26848" xr:uid="{00000000-0005-0000-0000-00004E070000}"/>
    <cellStyle name="Millares 3 3 4 3 2 4" xfId="18702" xr:uid="{00000000-0005-0000-0000-00004F070000}"/>
    <cellStyle name="Millares 3 3 4 3 3" xfId="6295" xr:uid="{00000000-0005-0000-0000-000050070000}"/>
    <cellStyle name="Millares 3 3 4 3 3 2" xfId="14441" xr:uid="{00000000-0005-0000-0000-000051070000}"/>
    <cellStyle name="Millares 3 3 4 3 3 2 2" xfId="30737" xr:uid="{00000000-0005-0000-0000-000052070000}"/>
    <cellStyle name="Millares 3 3 4 3 3 3" xfId="22591" xr:uid="{00000000-0005-0000-0000-000053070000}"/>
    <cellStyle name="Millares 3 3 4 3 4" xfId="9142" xr:uid="{00000000-0005-0000-0000-000054070000}"/>
    <cellStyle name="Millares 3 3 4 3 4 2" xfId="25438" xr:uid="{00000000-0005-0000-0000-000055070000}"/>
    <cellStyle name="Millares 3 3 4 3 5" xfId="17292" xr:uid="{00000000-0005-0000-0000-000056070000}"/>
    <cellStyle name="Millares 3 3 4 4" xfId="1701" xr:uid="{00000000-0005-0000-0000-000057070000}"/>
    <cellStyle name="Millares 3 3 4 4 2" xfId="7000" xr:uid="{00000000-0005-0000-0000-000058070000}"/>
    <cellStyle name="Millares 3 3 4 4 2 2" xfId="15146" xr:uid="{00000000-0005-0000-0000-000059070000}"/>
    <cellStyle name="Millares 3 3 4 4 2 2 2" xfId="31442" xr:uid="{00000000-0005-0000-0000-00005A070000}"/>
    <cellStyle name="Millares 3 3 4 4 2 3" xfId="23296" xr:uid="{00000000-0005-0000-0000-00005B070000}"/>
    <cellStyle name="Millares 3 3 4 4 3" xfId="9847" xr:uid="{00000000-0005-0000-0000-00005C070000}"/>
    <cellStyle name="Millares 3 3 4 4 3 2" xfId="26143" xr:uid="{00000000-0005-0000-0000-00005D070000}"/>
    <cellStyle name="Millares 3 3 4 4 4" xfId="17997" xr:uid="{00000000-0005-0000-0000-00005E070000}"/>
    <cellStyle name="Millares 3 3 4 5" xfId="5590" xr:uid="{00000000-0005-0000-0000-00005F070000}"/>
    <cellStyle name="Millares 3 3 4 5 2" xfId="13736" xr:uid="{00000000-0005-0000-0000-000060070000}"/>
    <cellStyle name="Millares 3 3 4 5 2 2" xfId="30032" xr:uid="{00000000-0005-0000-0000-000061070000}"/>
    <cellStyle name="Millares 3 3 4 5 3" xfId="21886" xr:uid="{00000000-0005-0000-0000-000062070000}"/>
    <cellStyle name="Millares 3 3 4 6" xfId="8437" xr:uid="{00000000-0005-0000-0000-000063070000}"/>
    <cellStyle name="Millares 3 3 4 6 2" xfId="24733" xr:uid="{00000000-0005-0000-0000-000064070000}"/>
    <cellStyle name="Millares 3 3 4 7" xfId="16587" xr:uid="{00000000-0005-0000-0000-000065070000}"/>
    <cellStyle name="Millares 3 3 5" xfId="380" xr:uid="{00000000-0005-0000-0000-000066070000}"/>
    <cellStyle name="Millares 3 3 5 2" xfId="1086" xr:uid="{00000000-0005-0000-0000-000067070000}"/>
    <cellStyle name="Millares 3 3 5 2 2" xfId="2496" xr:uid="{00000000-0005-0000-0000-000068070000}"/>
    <cellStyle name="Millares 3 3 5 2 2 2" xfId="7795" xr:uid="{00000000-0005-0000-0000-000069070000}"/>
    <cellStyle name="Millares 3 3 5 2 2 2 2" xfId="15941" xr:uid="{00000000-0005-0000-0000-00006A070000}"/>
    <cellStyle name="Millares 3 3 5 2 2 2 2 2" xfId="32237" xr:uid="{00000000-0005-0000-0000-00006B070000}"/>
    <cellStyle name="Millares 3 3 5 2 2 2 3" xfId="24091" xr:uid="{00000000-0005-0000-0000-00006C070000}"/>
    <cellStyle name="Millares 3 3 5 2 2 3" xfId="10642" xr:uid="{00000000-0005-0000-0000-00006D070000}"/>
    <cellStyle name="Millares 3 3 5 2 2 3 2" xfId="26938" xr:uid="{00000000-0005-0000-0000-00006E070000}"/>
    <cellStyle name="Millares 3 3 5 2 2 4" xfId="18792" xr:uid="{00000000-0005-0000-0000-00006F070000}"/>
    <cellStyle name="Millares 3 3 5 2 3" xfId="6385" xr:uid="{00000000-0005-0000-0000-000070070000}"/>
    <cellStyle name="Millares 3 3 5 2 3 2" xfId="14531" xr:uid="{00000000-0005-0000-0000-000071070000}"/>
    <cellStyle name="Millares 3 3 5 2 3 2 2" xfId="30827" xr:uid="{00000000-0005-0000-0000-000072070000}"/>
    <cellStyle name="Millares 3 3 5 2 3 3" xfId="22681" xr:uid="{00000000-0005-0000-0000-000073070000}"/>
    <cellStyle name="Millares 3 3 5 2 4" xfId="9232" xr:uid="{00000000-0005-0000-0000-000074070000}"/>
    <cellStyle name="Millares 3 3 5 2 4 2" xfId="25528" xr:uid="{00000000-0005-0000-0000-000075070000}"/>
    <cellStyle name="Millares 3 3 5 2 5" xfId="17382" xr:uid="{00000000-0005-0000-0000-000076070000}"/>
    <cellStyle name="Millares 3 3 5 3" xfId="1791" xr:uid="{00000000-0005-0000-0000-000077070000}"/>
    <cellStyle name="Millares 3 3 5 3 2" xfId="7090" xr:uid="{00000000-0005-0000-0000-000078070000}"/>
    <cellStyle name="Millares 3 3 5 3 2 2" xfId="15236" xr:uid="{00000000-0005-0000-0000-000079070000}"/>
    <cellStyle name="Millares 3 3 5 3 2 2 2" xfId="31532" xr:uid="{00000000-0005-0000-0000-00007A070000}"/>
    <cellStyle name="Millares 3 3 5 3 2 3" xfId="23386" xr:uid="{00000000-0005-0000-0000-00007B070000}"/>
    <cellStyle name="Millares 3 3 5 3 3" xfId="9937" xr:uid="{00000000-0005-0000-0000-00007C070000}"/>
    <cellStyle name="Millares 3 3 5 3 3 2" xfId="26233" xr:uid="{00000000-0005-0000-0000-00007D070000}"/>
    <cellStyle name="Millares 3 3 5 3 4" xfId="18087" xr:uid="{00000000-0005-0000-0000-00007E070000}"/>
    <cellStyle name="Millares 3 3 5 4" xfId="5680" xr:uid="{00000000-0005-0000-0000-00007F070000}"/>
    <cellStyle name="Millares 3 3 5 4 2" xfId="13826" xr:uid="{00000000-0005-0000-0000-000080070000}"/>
    <cellStyle name="Millares 3 3 5 4 2 2" xfId="30122" xr:uid="{00000000-0005-0000-0000-000081070000}"/>
    <cellStyle name="Millares 3 3 5 4 3" xfId="21976" xr:uid="{00000000-0005-0000-0000-000082070000}"/>
    <cellStyle name="Millares 3 3 5 5" xfId="8527" xr:uid="{00000000-0005-0000-0000-000083070000}"/>
    <cellStyle name="Millares 3 3 5 5 2" xfId="24823" xr:uid="{00000000-0005-0000-0000-000084070000}"/>
    <cellStyle name="Millares 3 3 5 6" xfId="16677" xr:uid="{00000000-0005-0000-0000-000085070000}"/>
    <cellStyle name="Millares 3 3 6" xfId="742" xr:uid="{00000000-0005-0000-0000-000086070000}"/>
    <cellStyle name="Millares 3 3 6 2" xfId="2152" xr:uid="{00000000-0005-0000-0000-000087070000}"/>
    <cellStyle name="Millares 3 3 6 2 2" xfId="7451" xr:uid="{00000000-0005-0000-0000-000088070000}"/>
    <cellStyle name="Millares 3 3 6 2 2 2" xfId="15597" xr:uid="{00000000-0005-0000-0000-000089070000}"/>
    <cellStyle name="Millares 3 3 6 2 2 2 2" xfId="31893" xr:uid="{00000000-0005-0000-0000-00008A070000}"/>
    <cellStyle name="Millares 3 3 6 2 2 3" xfId="23747" xr:uid="{00000000-0005-0000-0000-00008B070000}"/>
    <cellStyle name="Millares 3 3 6 2 3" xfId="10298" xr:uid="{00000000-0005-0000-0000-00008C070000}"/>
    <cellStyle name="Millares 3 3 6 2 3 2" xfId="26594" xr:uid="{00000000-0005-0000-0000-00008D070000}"/>
    <cellStyle name="Millares 3 3 6 2 4" xfId="18448" xr:uid="{00000000-0005-0000-0000-00008E070000}"/>
    <cellStyle name="Millares 3 3 6 3" xfId="6041" xr:uid="{00000000-0005-0000-0000-00008F070000}"/>
    <cellStyle name="Millares 3 3 6 3 2" xfId="14187" xr:uid="{00000000-0005-0000-0000-000090070000}"/>
    <cellStyle name="Millares 3 3 6 3 2 2" xfId="30483" xr:uid="{00000000-0005-0000-0000-000091070000}"/>
    <cellStyle name="Millares 3 3 6 3 3" xfId="22337" xr:uid="{00000000-0005-0000-0000-000092070000}"/>
    <cellStyle name="Millares 3 3 6 4" xfId="8888" xr:uid="{00000000-0005-0000-0000-000093070000}"/>
    <cellStyle name="Millares 3 3 6 4 2" xfId="25184" xr:uid="{00000000-0005-0000-0000-000094070000}"/>
    <cellStyle name="Millares 3 3 6 5" xfId="17038" xr:uid="{00000000-0005-0000-0000-000095070000}"/>
    <cellStyle name="Millares 3 3 7" xfId="1447" xr:uid="{00000000-0005-0000-0000-000096070000}"/>
    <cellStyle name="Millares 3 3 7 2" xfId="6746" xr:uid="{00000000-0005-0000-0000-000097070000}"/>
    <cellStyle name="Millares 3 3 7 2 2" xfId="14892" xr:uid="{00000000-0005-0000-0000-000098070000}"/>
    <cellStyle name="Millares 3 3 7 2 2 2" xfId="31188" xr:uid="{00000000-0005-0000-0000-000099070000}"/>
    <cellStyle name="Millares 3 3 7 2 3" xfId="23042" xr:uid="{00000000-0005-0000-0000-00009A070000}"/>
    <cellStyle name="Millares 3 3 7 3" xfId="9593" xr:uid="{00000000-0005-0000-0000-00009B070000}"/>
    <cellStyle name="Millares 3 3 7 3 2" xfId="25889" xr:uid="{00000000-0005-0000-0000-00009C070000}"/>
    <cellStyle name="Millares 3 3 7 4" xfId="17743" xr:uid="{00000000-0005-0000-0000-00009D070000}"/>
    <cellStyle name="Millares 3 3 8" xfId="5336" xr:uid="{00000000-0005-0000-0000-00009E070000}"/>
    <cellStyle name="Millares 3 3 8 2" xfId="13482" xr:uid="{00000000-0005-0000-0000-00009F070000}"/>
    <cellStyle name="Millares 3 3 8 2 2" xfId="29778" xr:uid="{00000000-0005-0000-0000-0000A0070000}"/>
    <cellStyle name="Millares 3 3 8 3" xfId="21632" xr:uid="{00000000-0005-0000-0000-0000A1070000}"/>
    <cellStyle name="Millares 3 3 9" xfId="8183" xr:uid="{00000000-0005-0000-0000-0000A2070000}"/>
    <cellStyle name="Millares 3 3 9 2" xfId="24479" xr:uid="{00000000-0005-0000-0000-0000A3070000}"/>
    <cellStyle name="Millares 3 4" xfId="58" xr:uid="{00000000-0005-0000-0000-0000A4070000}"/>
    <cellStyle name="Millares 3 4 2" xfId="148" xr:uid="{00000000-0005-0000-0000-0000A5070000}"/>
    <cellStyle name="Millares 3 4 2 2" xfId="492" xr:uid="{00000000-0005-0000-0000-0000A6070000}"/>
    <cellStyle name="Millares 3 4 2 2 2" xfId="1198" xr:uid="{00000000-0005-0000-0000-0000A7070000}"/>
    <cellStyle name="Millares 3 4 2 2 2 2" xfId="2608" xr:uid="{00000000-0005-0000-0000-0000A8070000}"/>
    <cellStyle name="Millares 3 4 2 2 2 2 2" xfId="7907" xr:uid="{00000000-0005-0000-0000-0000A9070000}"/>
    <cellStyle name="Millares 3 4 2 2 2 2 2 2" xfId="16053" xr:uid="{00000000-0005-0000-0000-0000AA070000}"/>
    <cellStyle name="Millares 3 4 2 2 2 2 2 2 2" xfId="32349" xr:uid="{00000000-0005-0000-0000-0000AB070000}"/>
    <cellStyle name="Millares 3 4 2 2 2 2 2 3" xfId="24203" xr:uid="{00000000-0005-0000-0000-0000AC070000}"/>
    <cellStyle name="Millares 3 4 2 2 2 2 3" xfId="10754" xr:uid="{00000000-0005-0000-0000-0000AD070000}"/>
    <cellStyle name="Millares 3 4 2 2 2 2 3 2" xfId="27050" xr:uid="{00000000-0005-0000-0000-0000AE070000}"/>
    <cellStyle name="Millares 3 4 2 2 2 2 4" xfId="18904" xr:uid="{00000000-0005-0000-0000-0000AF070000}"/>
    <cellStyle name="Millares 3 4 2 2 2 3" xfId="6497" xr:uid="{00000000-0005-0000-0000-0000B0070000}"/>
    <cellStyle name="Millares 3 4 2 2 2 3 2" xfId="14643" xr:uid="{00000000-0005-0000-0000-0000B1070000}"/>
    <cellStyle name="Millares 3 4 2 2 2 3 2 2" xfId="30939" xr:uid="{00000000-0005-0000-0000-0000B2070000}"/>
    <cellStyle name="Millares 3 4 2 2 2 3 3" xfId="22793" xr:uid="{00000000-0005-0000-0000-0000B3070000}"/>
    <cellStyle name="Millares 3 4 2 2 2 4" xfId="9344" xr:uid="{00000000-0005-0000-0000-0000B4070000}"/>
    <cellStyle name="Millares 3 4 2 2 2 4 2" xfId="25640" xr:uid="{00000000-0005-0000-0000-0000B5070000}"/>
    <cellStyle name="Millares 3 4 2 2 2 5" xfId="17494" xr:uid="{00000000-0005-0000-0000-0000B6070000}"/>
    <cellStyle name="Millares 3 4 2 2 3" xfId="1903" xr:uid="{00000000-0005-0000-0000-0000B7070000}"/>
    <cellStyle name="Millares 3 4 2 2 3 2" xfId="7202" xr:uid="{00000000-0005-0000-0000-0000B8070000}"/>
    <cellStyle name="Millares 3 4 2 2 3 2 2" xfId="15348" xr:uid="{00000000-0005-0000-0000-0000B9070000}"/>
    <cellStyle name="Millares 3 4 2 2 3 2 2 2" xfId="31644" xr:uid="{00000000-0005-0000-0000-0000BA070000}"/>
    <cellStyle name="Millares 3 4 2 2 3 2 3" xfId="23498" xr:uid="{00000000-0005-0000-0000-0000BB070000}"/>
    <cellStyle name="Millares 3 4 2 2 3 3" xfId="10049" xr:uid="{00000000-0005-0000-0000-0000BC070000}"/>
    <cellStyle name="Millares 3 4 2 2 3 3 2" xfId="26345" xr:uid="{00000000-0005-0000-0000-0000BD070000}"/>
    <cellStyle name="Millares 3 4 2 2 3 4" xfId="18199" xr:uid="{00000000-0005-0000-0000-0000BE070000}"/>
    <cellStyle name="Millares 3 4 2 2 4" xfId="5792" xr:uid="{00000000-0005-0000-0000-0000BF070000}"/>
    <cellStyle name="Millares 3 4 2 2 4 2" xfId="13938" xr:uid="{00000000-0005-0000-0000-0000C0070000}"/>
    <cellStyle name="Millares 3 4 2 2 4 2 2" xfId="30234" xr:uid="{00000000-0005-0000-0000-0000C1070000}"/>
    <cellStyle name="Millares 3 4 2 2 4 3" xfId="22088" xr:uid="{00000000-0005-0000-0000-0000C2070000}"/>
    <cellStyle name="Millares 3 4 2 2 5" xfId="8639" xr:uid="{00000000-0005-0000-0000-0000C3070000}"/>
    <cellStyle name="Millares 3 4 2 2 5 2" xfId="24935" xr:uid="{00000000-0005-0000-0000-0000C4070000}"/>
    <cellStyle name="Millares 3 4 2 2 6" xfId="16789" xr:uid="{00000000-0005-0000-0000-0000C5070000}"/>
    <cellStyle name="Millares 3 4 2 3" xfId="854" xr:uid="{00000000-0005-0000-0000-0000C6070000}"/>
    <cellStyle name="Millares 3 4 2 3 2" xfId="2264" xr:uid="{00000000-0005-0000-0000-0000C7070000}"/>
    <cellStyle name="Millares 3 4 2 3 2 2" xfId="7563" xr:uid="{00000000-0005-0000-0000-0000C8070000}"/>
    <cellStyle name="Millares 3 4 2 3 2 2 2" xfId="15709" xr:uid="{00000000-0005-0000-0000-0000C9070000}"/>
    <cellStyle name="Millares 3 4 2 3 2 2 2 2" xfId="32005" xr:uid="{00000000-0005-0000-0000-0000CA070000}"/>
    <cellStyle name="Millares 3 4 2 3 2 2 3" xfId="23859" xr:uid="{00000000-0005-0000-0000-0000CB070000}"/>
    <cellStyle name="Millares 3 4 2 3 2 3" xfId="10410" xr:uid="{00000000-0005-0000-0000-0000CC070000}"/>
    <cellStyle name="Millares 3 4 2 3 2 3 2" xfId="26706" xr:uid="{00000000-0005-0000-0000-0000CD070000}"/>
    <cellStyle name="Millares 3 4 2 3 2 4" xfId="18560" xr:uid="{00000000-0005-0000-0000-0000CE070000}"/>
    <cellStyle name="Millares 3 4 2 3 3" xfId="6153" xr:uid="{00000000-0005-0000-0000-0000CF070000}"/>
    <cellStyle name="Millares 3 4 2 3 3 2" xfId="14299" xr:uid="{00000000-0005-0000-0000-0000D0070000}"/>
    <cellStyle name="Millares 3 4 2 3 3 2 2" xfId="30595" xr:uid="{00000000-0005-0000-0000-0000D1070000}"/>
    <cellStyle name="Millares 3 4 2 3 3 3" xfId="22449" xr:uid="{00000000-0005-0000-0000-0000D2070000}"/>
    <cellStyle name="Millares 3 4 2 3 4" xfId="9000" xr:uid="{00000000-0005-0000-0000-0000D3070000}"/>
    <cellStyle name="Millares 3 4 2 3 4 2" xfId="25296" xr:uid="{00000000-0005-0000-0000-0000D4070000}"/>
    <cellStyle name="Millares 3 4 2 3 5" xfId="17150" xr:uid="{00000000-0005-0000-0000-0000D5070000}"/>
    <cellStyle name="Millares 3 4 2 4" xfId="1559" xr:uid="{00000000-0005-0000-0000-0000D6070000}"/>
    <cellStyle name="Millares 3 4 2 4 2" xfId="6858" xr:uid="{00000000-0005-0000-0000-0000D7070000}"/>
    <cellStyle name="Millares 3 4 2 4 2 2" xfId="15004" xr:uid="{00000000-0005-0000-0000-0000D8070000}"/>
    <cellStyle name="Millares 3 4 2 4 2 2 2" xfId="31300" xr:uid="{00000000-0005-0000-0000-0000D9070000}"/>
    <cellStyle name="Millares 3 4 2 4 2 3" xfId="23154" xr:uid="{00000000-0005-0000-0000-0000DA070000}"/>
    <cellStyle name="Millares 3 4 2 4 3" xfId="9705" xr:uid="{00000000-0005-0000-0000-0000DB070000}"/>
    <cellStyle name="Millares 3 4 2 4 3 2" xfId="26001" xr:uid="{00000000-0005-0000-0000-0000DC070000}"/>
    <cellStyle name="Millares 3 4 2 4 4" xfId="17855" xr:uid="{00000000-0005-0000-0000-0000DD070000}"/>
    <cellStyle name="Millares 3 4 2 5" xfId="5448" xr:uid="{00000000-0005-0000-0000-0000DE070000}"/>
    <cellStyle name="Millares 3 4 2 5 2" xfId="13594" xr:uid="{00000000-0005-0000-0000-0000DF070000}"/>
    <cellStyle name="Millares 3 4 2 5 2 2" xfId="29890" xr:uid="{00000000-0005-0000-0000-0000E0070000}"/>
    <cellStyle name="Millares 3 4 2 5 3" xfId="21744" xr:uid="{00000000-0005-0000-0000-0000E1070000}"/>
    <cellStyle name="Millares 3 4 2 6" xfId="8295" xr:uid="{00000000-0005-0000-0000-0000E2070000}"/>
    <cellStyle name="Millares 3 4 2 6 2" xfId="24591" xr:uid="{00000000-0005-0000-0000-0000E3070000}"/>
    <cellStyle name="Millares 3 4 2 7" xfId="16445" xr:uid="{00000000-0005-0000-0000-0000E4070000}"/>
    <cellStyle name="Millares 3 4 3" xfId="312" xr:uid="{00000000-0005-0000-0000-0000E5070000}"/>
    <cellStyle name="Millares 3 4 3 2" xfId="656" xr:uid="{00000000-0005-0000-0000-0000E6070000}"/>
    <cellStyle name="Millares 3 4 3 2 2" xfId="1362" xr:uid="{00000000-0005-0000-0000-0000E7070000}"/>
    <cellStyle name="Millares 3 4 3 2 2 2" xfId="2772" xr:uid="{00000000-0005-0000-0000-0000E8070000}"/>
    <cellStyle name="Millares 3 4 3 2 2 2 2" xfId="8071" xr:uid="{00000000-0005-0000-0000-0000E9070000}"/>
    <cellStyle name="Millares 3 4 3 2 2 2 2 2" xfId="16217" xr:uid="{00000000-0005-0000-0000-0000EA070000}"/>
    <cellStyle name="Millares 3 4 3 2 2 2 2 2 2" xfId="32513" xr:uid="{00000000-0005-0000-0000-0000EB070000}"/>
    <cellStyle name="Millares 3 4 3 2 2 2 2 3" xfId="24367" xr:uid="{00000000-0005-0000-0000-0000EC070000}"/>
    <cellStyle name="Millares 3 4 3 2 2 2 3" xfId="10918" xr:uid="{00000000-0005-0000-0000-0000ED070000}"/>
    <cellStyle name="Millares 3 4 3 2 2 2 3 2" xfId="27214" xr:uid="{00000000-0005-0000-0000-0000EE070000}"/>
    <cellStyle name="Millares 3 4 3 2 2 2 4" xfId="19068" xr:uid="{00000000-0005-0000-0000-0000EF070000}"/>
    <cellStyle name="Millares 3 4 3 2 2 3" xfId="6661" xr:uid="{00000000-0005-0000-0000-0000F0070000}"/>
    <cellStyle name="Millares 3 4 3 2 2 3 2" xfId="14807" xr:uid="{00000000-0005-0000-0000-0000F1070000}"/>
    <cellStyle name="Millares 3 4 3 2 2 3 2 2" xfId="31103" xr:uid="{00000000-0005-0000-0000-0000F2070000}"/>
    <cellStyle name="Millares 3 4 3 2 2 3 3" xfId="22957" xr:uid="{00000000-0005-0000-0000-0000F3070000}"/>
    <cellStyle name="Millares 3 4 3 2 2 4" xfId="9508" xr:uid="{00000000-0005-0000-0000-0000F4070000}"/>
    <cellStyle name="Millares 3 4 3 2 2 4 2" xfId="25804" xr:uid="{00000000-0005-0000-0000-0000F5070000}"/>
    <cellStyle name="Millares 3 4 3 2 2 5" xfId="17658" xr:uid="{00000000-0005-0000-0000-0000F6070000}"/>
    <cellStyle name="Millares 3 4 3 2 3" xfId="2067" xr:uid="{00000000-0005-0000-0000-0000F7070000}"/>
    <cellStyle name="Millares 3 4 3 2 3 2" xfId="7366" xr:uid="{00000000-0005-0000-0000-0000F8070000}"/>
    <cellStyle name="Millares 3 4 3 2 3 2 2" xfId="15512" xr:uid="{00000000-0005-0000-0000-0000F9070000}"/>
    <cellStyle name="Millares 3 4 3 2 3 2 2 2" xfId="31808" xr:uid="{00000000-0005-0000-0000-0000FA070000}"/>
    <cellStyle name="Millares 3 4 3 2 3 2 3" xfId="23662" xr:uid="{00000000-0005-0000-0000-0000FB070000}"/>
    <cellStyle name="Millares 3 4 3 2 3 3" xfId="10213" xr:uid="{00000000-0005-0000-0000-0000FC070000}"/>
    <cellStyle name="Millares 3 4 3 2 3 3 2" xfId="26509" xr:uid="{00000000-0005-0000-0000-0000FD070000}"/>
    <cellStyle name="Millares 3 4 3 2 3 4" xfId="18363" xr:uid="{00000000-0005-0000-0000-0000FE070000}"/>
    <cellStyle name="Millares 3 4 3 2 4" xfId="5956" xr:uid="{00000000-0005-0000-0000-0000FF070000}"/>
    <cellStyle name="Millares 3 4 3 2 4 2" xfId="14102" xr:uid="{00000000-0005-0000-0000-000000080000}"/>
    <cellStyle name="Millares 3 4 3 2 4 2 2" xfId="30398" xr:uid="{00000000-0005-0000-0000-000001080000}"/>
    <cellStyle name="Millares 3 4 3 2 4 3" xfId="22252" xr:uid="{00000000-0005-0000-0000-000002080000}"/>
    <cellStyle name="Millares 3 4 3 2 5" xfId="8803" xr:uid="{00000000-0005-0000-0000-000003080000}"/>
    <cellStyle name="Millares 3 4 3 2 5 2" xfId="25099" xr:uid="{00000000-0005-0000-0000-000004080000}"/>
    <cellStyle name="Millares 3 4 3 2 6" xfId="16953" xr:uid="{00000000-0005-0000-0000-000005080000}"/>
    <cellStyle name="Millares 3 4 3 3" xfId="1018" xr:uid="{00000000-0005-0000-0000-000006080000}"/>
    <cellStyle name="Millares 3 4 3 3 2" xfId="2428" xr:uid="{00000000-0005-0000-0000-000007080000}"/>
    <cellStyle name="Millares 3 4 3 3 2 2" xfId="7727" xr:uid="{00000000-0005-0000-0000-000008080000}"/>
    <cellStyle name="Millares 3 4 3 3 2 2 2" xfId="15873" xr:uid="{00000000-0005-0000-0000-000009080000}"/>
    <cellStyle name="Millares 3 4 3 3 2 2 2 2" xfId="32169" xr:uid="{00000000-0005-0000-0000-00000A080000}"/>
    <cellStyle name="Millares 3 4 3 3 2 2 3" xfId="24023" xr:uid="{00000000-0005-0000-0000-00000B080000}"/>
    <cellStyle name="Millares 3 4 3 3 2 3" xfId="10574" xr:uid="{00000000-0005-0000-0000-00000C080000}"/>
    <cellStyle name="Millares 3 4 3 3 2 3 2" xfId="26870" xr:uid="{00000000-0005-0000-0000-00000D080000}"/>
    <cellStyle name="Millares 3 4 3 3 2 4" xfId="18724" xr:uid="{00000000-0005-0000-0000-00000E080000}"/>
    <cellStyle name="Millares 3 4 3 3 3" xfId="6317" xr:uid="{00000000-0005-0000-0000-00000F080000}"/>
    <cellStyle name="Millares 3 4 3 3 3 2" xfId="14463" xr:uid="{00000000-0005-0000-0000-000010080000}"/>
    <cellStyle name="Millares 3 4 3 3 3 2 2" xfId="30759" xr:uid="{00000000-0005-0000-0000-000011080000}"/>
    <cellStyle name="Millares 3 4 3 3 3 3" xfId="22613" xr:uid="{00000000-0005-0000-0000-000012080000}"/>
    <cellStyle name="Millares 3 4 3 3 4" xfId="9164" xr:uid="{00000000-0005-0000-0000-000013080000}"/>
    <cellStyle name="Millares 3 4 3 3 4 2" xfId="25460" xr:uid="{00000000-0005-0000-0000-000014080000}"/>
    <cellStyle name="Millares 3 4 3 3 5" xfId="17314" xr:uid="{00000000-0005-0000-0000-000015080000}"/>
    <cellStyle name="Millares 3 4 3 4" xfId="1723" xr:uid="{00000000-0005-0000-0000-000016080000}"/>
    <cellStyle name="Millares 3 4 3 4 2" xfId="7022" xr:uid="{00000000-0005-0000-0000-000017080000}"/>
    <cellStyle name="Millares 3 4 3 4 2 2" xfId="15168" xr:uid="{00000000-0005-0000-0000-000018080000}"/>
    <cellStyle name="Millares 3 4 3 4 2 2 2" xfId="31464" xr:uid="{00000000-0005-0000-0000-000019080000}"/>
    <cellStyle name="Millares 3 4 3 4 2 3" xfId="23318" xr:uid="{00000000-0005-0000-0000-00001A080000}"/>
    <cellStyle name="Millares 3 4 3 4 3" xfId="9869" xr:uid="{00000000-0005-0000-0000-00001B080000}"/>
    <cellStyle name="Millares 3 4 3 4 3 2" xfId="26165" xr:uid="{00000000-0005-0000-0000-00001C080000}"/>
    <cellStyle name="Millares 3 4 3 4 4" xfId="18019" xr:uid="{00000000-0005-0000-0000-00001D080000}"/>
    <cellStyle name="Millares 3 4 3 5" xfId="5612" xr:uid="{00000000-0005-0000-0000-00001E080000}"/>
    <cellStyle name="Millares 3 4 3 5 2" xfId="13758" xr:uid="{00000000-0005-0000-0000-00001F080000}"/>
    <cellStyle name="Millares 3 4 3 5 2 2" xfId="30054" xr:uid="{00000000-0005-0000-0000-000020080000}"/>
    <cellStyle name="Millares 3 4 3 5 3" xfId="21908" xr:uid="{00000000-0005-0000-0000-000021080000}"/>
    <cellStyle name="Millares 3 4 3 6" xfId="8459" xr:uid="{00000000-0005-0000-0000-000022080000}"/>
    <cellStyle name="Millares 3 4 3 6 2" xfId="24755" xr:uid="{00000000-0005-0000-0000-000023080000}"/>
    <cellStyle name="Millares 3 4 3 7" xfId="16609" xr:uid="{00000000-0005-0000-0000-000024080000}"/>
    <cellStyle name="Millares 3 4 4" xfId="402" xr:uid="{00000000-0005-0000-0000-000025080000}"/>
    <cellStyle name="Millares 3 4 4 2" xfId="1108" xr:uid="{00000000-0005-0000-0000-000026080000}"/>
    <cellStyle name="Millares 3 4 4 2 2" xfId="2518" xr:uid="{00000000-0005-0000-0000-000027080000}"/>
    <cellStyle name="Millares 3 4 4 2 2 2" xfId="7817" xr:uid="{00000000-0005-0000-0000-000028080000}"/>
    <cellStyle name="Millares 3 4 4 2 2 2 2" xfId="15963" xr:uid="{00000000-0005-0000-0000-000029080000}"/>
    <cellStyle name="Millares 3 4 4 2 2 2 2 2" xfId="32259" xr:uid="{00000000-0005-0000-0000-00002A080000}"/>
    <cellStyle name="Millares 3 4 4 2 2 2 3" xfId="24113" xr:uid="{00000000-0005-0000-0000-00002B080000}"/>
    <cellStyle name="Millares 3 4 4 2 2 3" xfId="10664" xr:uid="{00000000-0005-0000-0000-00002C080000}"/>
    <cellStyle name="Millares 3 4 4 2 2 3 2" xfId="26960" xr:uid="{00000000-0005-0000-0000-00002D080000}"/>
    <cellStyle name="Millares 3 4 4 2 2 4" xfId="18814" xr:uid="{00000000-0005-0000-0000-00002E080000}"/>
    <cellStyle name="Millares 3 4 4 2 3" xfId="6407" xr:uid="{00000000-0005-0000-0000-00002F080000}"/>
    <cellStyle name="Millares 3 4 4 2 3 2" xfId="14553" xr:uid="{00000000-0005-0000-0000-000030080000}"/>
    <cellStyle name="Millares 3 4 4 2 3 2 2" xfId="30849" xr:uid="{00000000-0005-0000-0000-000031080000}"/>
    <cellStyle name="Millares 3 4 4 2 3 3" xfId="22703" xr:uid="{00000000-0005-0000-0000-000032080000}"/>
    <cellStyle name="Millares 3 4 4 2 4" xfId="9254" xr:uid="{00000000-0005-0000-0000-000033080000}"/>
    <cellStyle name="Millares 3 4 4 2 4 2" xfId="25550" xr:uid="{00000000-0005-0000-0000-000034080000}"/>
    <cellStyle name="Millares 3 4 4 2 5" xfId="17404" xr:uid="{00000000-0005-0000-0000-000035080000}"/>
    <cellStyle name="Millares 3 4 4 3" xfId="1813" xr:uid="{00000000-0005-0000-0000-000036080000}"/>
    <cellStyle name="Millares 3 4 4 3 2" xfId="7112" xr:uid="{00000000-0005-0000-0000-000037080000}"/>
    <cellStyle name="Millares 3 4 4 3 2 2" xfId="15258" xr:uid="{00000000-0005-0000-0000-000038080000}"/>
    <cellStyle name="Millares 3 4 4 3 2 2 2" xfId="31554" xr:uid="{00000000-0005-0000-0000-000039080000}"/>
    <cellStyle name="Millares 3 4 4 3 2 3" xfId="23408" xr:uid="{00000000-0005-0000-0000-00003A080000}"/>
    <cellStyle name="Millares 3 4 4 3 3" xfId="9959" xr:uid="{00000000-0005-0000-0000-00003B080000}"/>
    <cellStyle name="Millares 3 4 4 3 3 2" xfId="26255" xr:uid="{00000000-0005-0000-0000-00003C080000}"/>
    <cellStyle name="Millares 3 4 4 3 4" xfId="18109" xr:uid="{00000000-0005-0000-0000-00003D080000}"/>
    <cellStyle name="Millares 3 4 4 4" xfId="5702" xr:uid="{00000000-0005-0000-0000-00003E080000}"/>
    <cellStyle name="Millares 3 4 4 4 2" xfId="13848" xr:uid="{00000000-0005-0000-0000-00003F080000}"/>
    <cellStyle name="Millares 3 4 4 4 2 2" xfId="30144" xr:uid="{00000000-0005-0000-0000-000040080000}"/>
    <cellStyle name="Millares 3 4 4 4 3" xfId="21998" xr:uid="{00000000-0005-0000-0000-000041080000}"/>
    <cellStyle name="Millares 3 4 4 5" xfId="8549" xr:uid="{00000000-0005-0000-0000-000042080000}"/>
    <cellStyle name="Millares 3 4 4 5 2" xfId="24845" xr:uid="{00000000-0005-0000-0000-000043080000}"/>
    <cellStyle name="Millares 3 4 4 6" xfId="16699" xr:uid="{00000000-0005-0000-0000-000044080000}"/>
    <cellStyle name="Millares 3 4 5" xfId="764" xr:uid="{00000000-0005-0000-0000-000045080000}"/>
    <cellStyle name="Millares 3 4 5 2" xfId="2174" xr:uid="{00000000-0005-0000-0000-000046080000}"/>
    <cellStyle name="Millares 3 4 5 2 2" xfId="7473" xr:uid="{00000000-0005-0000-0000-000047080000}"/>
    <cellStyle name="Millares 3 4 5 2 2 2" xfId="15619" xr:uid="{00000000-0005-0000-0000-000048080000}"/>
    <cellStyle name="Millares 3 4 5 2 2 2 2" xfId="31915" xr:uid="{00000000-0005-0000-0000-000049080000}"/>
    <cellStyle name="Millares 3 4 5 2 2 3" xfId="23769" xr:uid="{00000000-0005-0000-0000-00004A080000}"/>
    <cellStyle name="Millares 3 4 5 2 3" xfId="10320" xr:uid="{00000000-0005-0000-0000-00004B080000}"/>
    <cellStyle name="Millares 3 4 5 2 3 2" xfId="26616" xr:uid="{00000000-0005-0000-0000-00004C080000}"/>
    <cellStyle name="Millares 3 4 5 2 4" xfId="18470" xr:uid="{00000000-0005-0000-0000-00004D080000}"/>
    <cellStyle name="Millares 3 4 5 3" xfId="6063" xr:uid="{00000000-0005-0000-0000-00004E080000}"/>
    <cellStyle name="Millares 3 4 5 3 2" xfId="14209" xr:uid="{00000000-0005-0000-0000-00004F080000}"/>
    <cellStyle name="Millares 3 4 5 3 2 2" xfId="30505" xr:uid="{00000000-0005-0000-0000-000050080000}"/>
    <cellStyle name="Millares 3 4 5 3 3" xfId="22359" xr:uid="{00000000-0005-0000-0000-000051080000}"/>
    <cellStyle name="Millares 3 4 5 4" xfId="8910" xr:uid="{00000000-0005-0000-0000-000052080000}"/>
    <cellStyle name="Millares 3 4 5 4 2" xfId="25206" xr:uid="{00000000-0005-0000-0000-000053080000}"/>
    <cellStyle name="Millares 3 4 5 5" xfId="17060" xr:uid="{00000000-0005-0000-0000-000054080000}"/>
    <cellStyle name="Millares 3 4 6" xfId="1469" xr:uid="{00000000-0005-0000-0000-000055080000}"/>
    <cellStyle name="Millares 3 4 6 2" xfId="6768" xr:uid="{00000000-0005-0000-0000-000056080000}"/>
    <cellStyle name="Millares 3 4 6 2 2" xfId="14914" xr:uid="{00000000-0005-0000-0000-000057080000}"/>
    <cellStyle name="Millares 3 4 6 2 2 2" xfId="31210" xr:uid="{00000000-0005-0000-0000-000058080000}"/>
    <cellStyle name="Millares 3 4 6 2 3" xfId="23064" xr:uid="{00000000-0005-0000-0000-000059080000}"/>
    <cellStyle name="Millares 3 4 6 3" xfId="9615" xr:uid="{00000000-0005-0000-0000-00005A080000}"/>
    <cellStyle name="Millares 3 4 6 3 2" xfId="25911" xr:uid="{00000000-0005-0000-0000-00005B080000}"/>
    <cellStyle name="Millares 3 4 6 4" xfId="17765" xr:uid="{00000000-0005-0000-0000-00005C080000}"/>
    <cellStyle name="Millares 3 4 7" xfId="5358" xr:uid="{00000000-0005-0000-0000-00005D080000}"/>
    <cellStyle name="Millares 3 4 7 2" xfId="13504" xr:uid="{00000000-0005-0000-0000-00005E080000}"/>
    <cellStyle name="Millares 3 4 7 2 2" xfId="29800" xr:uid="{00000000-0005-0000-0000-00005F080000}"/>
    <cellStyle name="Millares 3 4 7 3" xfId="21654" xr:uid="{00000000-0005-0000-0000-000060080000}"/>
    <cellStyle name="Millares 3 4 8" xfId="8205" xr:uid="{00000000-0005-0000-0000-000061080000}"/>
    <cellStyle name="Millares 3 4 8 2" xfId="24501" xr:uid="{00000000-0005-0000-0000-000062080000}"/>
    <cellStyle name="Millares 3 4 9" xfId="16355" xr:uid="{00000000-0005-0000-0000-000063080000}"/>
    <cellStyle name="Millares 3 5" xfId="104" xr:uid="{00000000-0005-0000-0000-000064080000}"/>
    <cellStyle name="Millares 3 5 2" xfId="448" xr:uid="{00000000-0005-0000-0000-000065080000}"/>
    <cellStyle name="Millares 3 5 2 2" xfId="1154" xr:uid="{00000000-0005-0000-0000-000066080000}"/>
    <cellStyle name="Millares 3 5 2 2 2" xfId="2564" xr:uid="{00000000-0005-0000-0000-000067080000}"/>
    <cellStyle name="Millares 3 5 2 2 2 2" xfId="7863" xr:uid="{00000000-0005-0000-0000-000068080000}"/>
    <cellStyle name="Millares 3 5 2 2 2 2 2" xfId="16009" xr:uid="{00000000-0005-0000-0000-000069080000}"/>
    <cellStyle name="Millares 3 5 2 2 2 2 2 2" xfId="32305" xr:uid="{00000000-0005-0000-0000-00006A080000}"/>
    <cellStyle name="Millares 3 5 2 2 2 2 3" xfId="24159" xr:uid="{00000000-0005-0000-0000-00006B080000}"/>
    <cellStyle name="Millares 3 5 2 2 2 3" xfId="10710" xr:uid="{00000000-0005-0000-0000-00006C080000}"/>
    <cellStyle name="Millares 3 5 2 2 2 3 2" xfId="27006" xr:uid="{00000000-0005-0000-0000-00006D080000}"/>
    <cellStyle name="Millares 3 5 2 2 2 4" xfId="18860" xr:uid="{00000000-0005-0000-0000-00006E080000}"/>
    <cellStyle name="Millares 3 5 2 2 3" xfId="6453" xr:uid="{00000000-0005-0000-0000-00006F080000}"/>
    <cellStyle name="Millares 3 5 2 2 3 2" xfId="14599" xr:uid="{00000000-0005-0000-0000-000070080000}"/>
    <cellStyle name="Millares 3 5 2 2 3 2 2" xfId="30895" xr:uid="{00000000-0005-0000-0000-000071080000}"/>
    <cellStyle name="Millares 3 5 2 2 3 3" xfId="22749" xr:uid="{00000000-0005-0000-0000-000072080000}"/>
    <cellStyle name="Millares 3 5 2 2 4" xfId="9300" xr:uid="{00000000-0005-0000-0000-000073080000}"/>
    <cellStyle name="Millares 3 5 2 2 4 2" xfId="25596" xr:uid="{00000000-0005-0000-0000-000074080000}"/>
    <cellStyle name="Millares 3 5 2 2 5" xfId="17450" xr:uid="{00000000-0005-0000-0000-000075080000}"/>
    <cellStyle name="Millares 3 5 2 3" xfId="1859" xr:uid="{00000000-0005-0000-0000-000076080000}"/>
    <cellStyle name="Millares 3 5 2 3 2" xfId="7158" xr:uid="{00000000-0005-0000-0000-000077080000}"/>
    <cellStyle name="Millares 3 5 2 3 2 2" xfId="15304" xr:uid="{00000000-0005-0000-0000-000078080000}"/>
    <cellStyle name="Millares 3 5 2 3 2 2 2" xfId="31600" xr:uid="{00000000-0005-0000-0000-000079080000}"/>
    <cellStyle name="Millares 3 5 2 3 2 3" xfId="23454" xr:uid="{00000000-0005-0000-0000-00007A080000}"/>
    <cellStyle name="Millares 3 5 2 3 3" xfId="10005" xr:uid="{00000000-0005-0000-0000-00007B080000}"/>
    <cellStyle name="Millares 3 5 2 3 3 2" xfId="26301" xr:uid="{00000000-0005-0000-0000-00007C080000}"/>
    <cellStyle name="Millares 3 5 2 3 4" xfId="18155" xr:uid="{00000000-0005-0000-0000-00007D080000}"/>
    <cellStyle name="Millares 3 5 2 4" xfId="5748" xr:uid="{00000000-0005-0000-0000-00007E080000}"/>
    <cellStyle name="Millares 3 5 2 4 2" xfId="13894" xr:uid="{00000000-0005-0000-0000-00007F080000}"/>
    <cellStyle name="Millares 3 5 2 4 2 2" xfId="30190" xr:uid="{00000000-0005-0000-0000-000080080000}"/>
    <cellStyle name="Millares 3 5 2 4 3" xfId="22044" xr:uid="{00000000-0005-0000-0000-000081080000}"/>
    <cellStyle name="Millares 3 5 2 5" xfId="8595" xr:uid="{00000000-0005-0000-0000-000082080000}"/>
    <cellStyle name="Millares 3 5 2 5 2" xfId="24891" xr:uid="{00000000-0005-0000-0000-000083080000}"/>
    <cellStyle name="Millares 3 5 2 6" xfId="16745" xr:uid="{00000000-0005-0000-0000-000084080000}"/>
    <cellStyle name="Millares 3 5 3" xfId="810" xr:uid="{00000000-0005-0000-0000-000085080000}"/>
    <cellStyle name="Millares 3 5 3 2" xfId="2220" xr:uid="{00000000-0005-0000-0000-000086080000}"/>
    <cellStyle name="Millares 3 5 3 2 2" xfId="7519" xr:uid="{00000000-0005-0000-0000-000087080000}"/>
    <cellStyle name="Millares 3 5 3 2 2 2" xfId="15665" xr:uid="{00000000-0005-0000-0000-000088080000}"/>
    <cellStyle name="Millares 3 5 3 2 2 2 2" xfId="31961" xr:uid="{00000000-0005-0000-0000-000089080000}"/>
    <cellStyle name="Millares 3 5 3 2 2 3" xfId="23815" xr:uid="{00000000-0005-0000-0000-00008A080000}"/>
    <cellStyle name="Millares 3 5 3 2 3" xfId="10366" xr:uid="{00000000-0005-0000-0000-00008B080000}"/>
    <cellStyle name="Millares 3 5 3 2 3 2" xfId="26662" xr:uid="{00000000-0005-0000-0000-00008C080000}"/>
    <cellStyle name="Millares 3 5 3 2 4" xfId="18516" xr:uid="{00000000-0005-0000-0000-00008D080000}"/>
    <cellStyle name="Millares 3 5 3 3" xfId="6109" xr:uid="{00000000-0005-0000-0000-00008E080000}"/>
    <cellStyle name="Millares 3 5 3 3 2" xfId="14255" xr:uid="{00000000-0005-0000-0000-00008F080000}"/>
    <cellStyle name="Millares 3 5 3 3 2 2" xfId="30551" xr:uid="{00000000-0005-0000-0000-000090080000}"/>
    <cellStyle name="Millares 3 5 3 3 3" xfId="22405" xr:uid="{00000000-0005-0000-0000-000091080000}"/>
    <cellStyle name="Millares 3 5 3 4" xfId="8956" xr:uid="{00000000-0005-0000-0000-000092080000}"/>
    <cellStyle name="Millares 3 5 3 4 2" xfId="25252" xr:uid="{00000000-0005-0000-0000-000093080000}"/>
    <cellStyle name="Millares 3 5 3 5" xfId="17106" xr:uid="{00000000-0005-0000-0000-000094080000}"/>
    <cellStyle name="Millares 3 5 4" xfId="1515" xr:uid="{00000000-0005-0000-0000-000095080000}"/>
    <cellStyle name="Millares 3 5 4 2" xfId="6814" xr:uid="{00000000-0005-0000-0000-000096080000}"/>
    <cellStyle name="Millares 3 5 4 2 2" xfId="14960" xr:uid="{00000000-0005-0000-0000-000097080000}"/>
    <cellStyle name="Millares 3 5 4 2 2 2" xfId="31256" xr:uid="{00000000-0005-0000-0000-000098080000}"/>
    <cellStyle name="Millares 3 5 4 2 3" xfId="23110" xr:uid="{00000000-0005-0000-0000-000099080000}"/>
    <cellStyle name="Millares 3 5 4 3" xfId="9661" xr:uid="{00000000-0005-0000-0000-00009A080000}"/>
    <cellStyle name="Millares 3 5 4 3 2" xfId="25957" xr:uid="{00000000-0005-0000-0000-00009B080000}"/>
    <cellStyle name="Millares 3 5 4 4" xfId="17811" xr:uid="{00000000-0005-0000-0000-00009C080000}"/>
    <cellStyle name="Millares 3 5 5" xfId="5404" xr:uid="{00000000-0005-0000-0000-00009D080000}"/>
    <cellStyle name="Millares 3 5 5 2" xfId="13550" xr:uid="{00000000-0005-0000-0000-00009E080000}"/>
    <cellStyle name="Millares 3 5 5 2 2" xfId="29846" xr:uid="{00000000-0005-0000-0000-00009F080000}"/>
    <cellStyle name="Millares 3 5 5 3" xfId="21700" xr:uid="{00000000-0005-0000-0000-0000A0080000}"/>
    <cellStyle name="Millares 3 5 6" xfId="8251" xr:uid="{00000000-0005-0000-0000-0000A1080000}"/>
    <cellStyle name="Millares 3 5 6 2" xfId="24547" xr:uid="{00000000-0005-0000-0000-0000A2080000}"/>
    <cellStyle name="Millares 3 5 7" xfId="16401" xr:uid="{00000000-0005-0000-0000-0000A3080000}"/>
    <cellStyle name="Millares 3 6" xfId="268" xr:uid="{00000000-0005-0000-0000-0000A4080000}"/>
    <cellStyle name="Millares 3 6 2" xfId="612" xr:uid="{00000000-0005-0000-0000-0000A5080000}"/>
    <cellStyle name="Millares 3 6 2 2" xfId="1318" xr:uid="{00000000-0005-0000-0000-0000A6080000}"/>
    <cellStyle name="Millares 3 6 2 2 2" xfId="2728" xr:uid="{00000000-0005-0000-0000-0000A7080000}"/>
    <cellStyle name="Millares 3 6 2 2 2 2" xfId="8027" xr:uid="{00000000-0005-0000-0000-0000A8080000}"/>
    <cellStyle name="Millares 3 6 2 2 2 2 2" xfId="16173" xr:uid="{00000000-0005-0000-0000-0000A9080000}"/>
    <cellStyle name="Millares 3 6 2 2 2 2 2 2" xfId="32469" xr:uid="{00000000-0005-0000-0000-0000AA080000}"/>
    <cellStyle name="Millares 3 6 2 2 2 2 3" xfId="24323" xr:uid="{00000000-0005-0000-0000-0000AB080000}"/>
    <cellStyle name="Millares 3 6 2 2 2 3" xfId="10874" xr:uid="{00000000-0005-0000-0000-0000AC080000}"/>
    <cellStyle name="Millares 3 6 2 2 2 3 2" xfId="27170" xr:uid="{00000000-0005-0000-0000-0000AD080000}"/>
    <cellStyle name="Millares 3 6 2 2 2 4" xfId="19024" xr:uid="{00000000-0005-0000-0000-0000AE080000}"/>
    <cellStyle name="Millares 3 6 2 2 3" xfId="6617" xr:uid="{00000000-0005-0000-0000-0000AF080000}"/>
    <cellStyle name="Millares 3 6 2 2 3 2" xfId="14763" xr:uid="{00000000-0005-0000-0000-0000B0080000}"/>
    <cellStyle name="Millares 3 6 2 2 3 2 2" xfId="31059" xr:uid="{00000000-0005-0000-0000-0000B1080000}"/>
    <cellStyle name="Millares 3 6 2 2 3 3" xfId="22913" xr:uid="{00000000-0005-0000-0000-0000B2080000}"/>
    <cellStyle name="Millares 3 6 2 2 4" xfId="9464" xr:uid="{00000000-0005-0000-0000-0000B3080000}"/>
    <cellStyle name="Millares 3 6 2 2 4 2" xfId="25760" xr:uid="{00000000-0005-0000-0000-0000B4080000}"/>
    <cellStyle name="Millares 3 6 2 2 5" xfId="17614" xr:uid="{00000000-0005-0000-0000-0000B5080000}"/>
    <cellStyle name="Millares 3 6 2 3" xfId="2023" xr:uid="{00000000-0005-0000-0000-0000B6080000}"/>
    <cellStyle name="Millares 3 6 2 3 2" xfId="7322" xr:uid="{00000000-0005-0000-0000-0000B7080000}"/>
    <cellStyle name="Millares 3 6 2 3 2 2" xfId="15468" xr:uid="{00000000-0005-0000-0000-0000B8080000}"/>
    <cellStyle name="Millares 3 6 2 3 2 2 2" xfId="31764" xr:uid="{00000000-0005-0000-0000-0000B9080000}"/>
    <cellStyle name="Millares 3 6 2 3 2 3" xfId="23618" xr:uid="{00000000-0005-0000-0000-0000BA080000}"/>
    <cellStyle name="Millares 3 6 2 3 3" xfId="10169" xr:uid="{00000000-0005-0000-0000-0000BB080000}"/>
    <cellStyle name="Millares 3 6 2 3 3 2" xfId="26465" xr:uid="{00000000-0005-0000-0000-0000BC080000}"/>
    <cellStyle name="Millares 3 6 2 3 4" xfId="18319" xr:uid="{00000000-0005-0000-0000-0000BD080000}"/>
    <cellStyle name="Millares 3 6 2 4" xfId="5912" xr:uid="{00000000-0005-0000-0000-0000BE080000}"/>
    <cellStyle name="Millares 3 6 2 4 2" xfId="14058" xr:uid="{00000000-0005-0000-0000-0000BF080000}"/>
    <cellStyle name="Millares 3 6 2 4 2 2" xfId="30354" xr:uid="{00000000-0005-0000-0000-0000C0080000}"/>
    <cellStyle name="Millares 3 6 2 4 3" xfId="22208" xr:uid="{00000000-0005-0000-0000-0000C1080000}"/>
    <cellStyle name="Millares 3 6 2 5" xfId="8759" xr:uid="{00000000-0005-0000-0000-0000C2080000}"/>
    <cellStyle name="Millares 3 6 2 5 2" xfId="25055" xr:uid="{00000000-0005-0000-0000-0000C3080000}"/>
    <cellStyle name="Millares 3 6 2 6" xfId="16909" xr:uid="{00000000-0005-0000-0000-0000C4080000}"/>
    <cellStyle name="Millares 3 6 3" xfId="974" xr:uid="{00000000-0005-0000-0000-0000C5080000}"/>
    <cellStyle name="Millares 3 6 3 2" xfId="2384" xr:uid="{00000000-0005-0000-0000-0000C6080000}"/>
    <cellStyle name="Millares 3 6 3 2 2" xfId="7683" xr:uid="{00000000-0005-0000-0000-0000C7080000}"/>
    <cellStyle name="Millares 3 6 3 2 2 2" xfId="15829" xr:uid="{00000000-0005-0000-0000-0000C8080000}"/>
    <cellStyle name="Millares 3 6 3 2 2 2 2" xfId="32125" xr:uid="{00000000-0005-0000-0000-0000C9080000}"/>
    <cellStyle name="Millares 3 6 3 2 2 3" xfId="23979" xr:uid="{00000000-0005-0000-0000-0000CA080000}"/>
    <cellStyle name="Millares 3 6 3 2 3" xfId="10530" xr:uid="{00000000-0005-0000-0000-0000CB080000}"/>
    <cellStyle name="Millares 3 6 3 2 3 2" xfId="26826" xr:uid="{00000000-0005-0000-0000-0000CC080000}"/>
    <cellStyle name="Millares 3 6 3 2 4" xfId="18680" xr:uid="{00000000-0005-0000-0000-0000CD080000}"/>
    <cellStyle name="Millares 3 6 3 3" xfId="6273" xr:uid="{00000000-0005-0000-0000-0000CE080000}"/>
    <cellStyle name="Millares 3 6 3 3 2" xfId="14419" xr:uid="{00000000-0005-0000-0000-0000CF080000}"/>
    <cellStyle name="Millares 3 6 3 3 2 2" xfId="30715" xr:uid="{00000000-0005-0000-0000-0000D0080000}"/>
    <cellStyle name="Millares 3 6 3 3 3" xfId="22569" xr:uid="{00000000-0005-0000-0000-0000D1080000}"/>
    <cellStyle name="Millares 3 6 3 4" xfId="9120" xr:uid="{00000000-0005-0000-0000-0000D2080000}"/>
    <cellStyle name="Millares 3 6 3 4 2" xfId="25416" xr:uid="{00000000-0005-0000-0000-0000D3080000}"/>
    <cellStyle name="Millares 3 6 3 5" xfId="17270" xr:uid="{00000000-0005-0000-0000-0000D4080000}"/>
    <cellStyle name="Millares 3 6 4" xfId="1679" xr:uid="{00000000-0005-0000-0000-0000D5080000}"/>
    <cellStyle name="Millares 3 6 4 2" xfId="6978" xr:uid="{00000000-0005-0000-0000-0000D6080000}"/>
    <cellStyle name="Millares 3 6 4 2 2" xfId="15124" xr:uid="{00000000-0005-0000-0000-0000D7080000}"/>
    <cellStyle name="Millares 3 6 4 2 2 2" xfId="31420" xr:uid="{00000000-0005-0000-0000-0000D8080000}"/>
    <cellStyle name="Millares 3 6 4 2 3" xfId="23274" xr:uid="{00000000-0005-0000-0000-0000D9080000}"/>
    <cellStyle name="Millares 3 6 4 3" xfId="9825" xr:uid="{00000000-0005-0000-0000-0000DA080000}"/>
    <cellStyle name="Millares 3 6 4 3 2" xfId="26121" xr:uid="{00000000-0005-0000-0000-0000DB080000}"/>
    <cellStyle name="Millares 3 6 4 4" xfId="17975" xr:uid="{00000000-0005-0000-0000-0000DC080000}"/>
    <cellStyle name="Millares 3 6 5" xfId="5568" xr:uid="{00000000-0005-0000-0000-0000DD080000}"/>
    <cellStyle name="Millares 3 6 5 2" xfId="13714" xr:uid="{00000000-0005-0000-0000-0000DE080000}"/>
    <cellStyle name="Millares 3 6 5 2 2" xfId="30010" xr:uid="{00000000-0005-0000-0000-0000DF080000}"/>
    <cellStyle name="Millares 3 6 5 3" xfId="21864" xr:uid="{00000000-0005-0000-0000-0000E0080000}"/>
    <cellStyle name="Millares 3 6 6" xfId="8415" xr:uid="{00000000-0005-0000-0000-0000E1080000}"/>
    <cellStyle name="Millares 3 6 6 2" xfId="24711" xr:uid="{00000000-0005-0000-0000-0000E2080000}"/>
    <cellStyle name="Millares 3 6 7" xfId="16565" xr:uid="{00000000-0005-0000-0000-0000E3080000}"/>
    <cellStyle name="Millares 3 7" xfId="358" xr:uid="{00000000-0005-0000-0000-0000E4080000}"/>
    <cellStyle name="Millares 3 7 2" xfId="1064" xr:uid="{00000000-0005-0000-0000-0000E5080000}"/>
    <cellStyle name="Millares 3 7 2 2" xfId="2474" xr:uid="{00000000-0005-0000-0000-0000E6080000}"/>
    <cellStyle name="Millares 3 7 2 2 2" xfId="7773" xr:uid="{00000000-0005-0000-0000-0000E7080000}"/>
    <cellStyle name="Millares 3 7 2 2 2 2" xfId="15919" xr:uid="{00000000-0005-0000-0000-0000E8080000}"/>
    <cellStyle name="Millares 3 7 2 2 2 2 2" xfId="32215" xr:uid="{00000000-0005-0000-0000-0000E9080000}"/>
    <cellStyle name="Millares 3 7 2 2 2 3" xfId="24069" xr:uid="{00000000-0005-0000-0000-0000EA080000}"/>
    <cellStyle name="Millares 3 7 2 2 3" xfId="10620" xr:uid="{00000000-0005-0000-0000-0000EB080000}"/>
    <cellStyle name="Millares 3 7 2 2 3 2" xfId="26916" xr:uid="{00000000-0005-0000-0000-0000EC080000}"/>
    <cellStyle name="Millares 3 7 2 2 4" xfId="18770" xr:uid="{00000000-0005-0000-0000-0000ED080000}"/>
    <cellStyle name="Millares 3 7 2 3" xfId="6363" xr:uid="{00000000-0005-0000-0000-0000EE080000}"/>
    <cellStyle name="Millares 3 7 2 3 2" xfId="14509" xr:uid="{00000000-0005-0000-0000-0000EF080000}"/>
    <cellStyle name="Millares 3 7 2 3 2 2" xfId="30805" xr:uid="{00000000-0005-0000-0000-0000F0080000}"/>
    <cellStyle name="Millares 3 7 2 3 3" xfId="22659" xr:uid="{00000000-0005-0000-0000-0000F1080000}"/>
    <cellStyle name="Millares 3 7 2 4" xfId="9210" xr:uid="{00000000-0005-0000-0000-0000F2080000}"/>
    <cellStyle name="Millares 3 7 2 4 2" xfId="25506" xr:uid="{00000000-0005-0000-0000-0000F3080000}"/>
    <cellStyle name="Millares 3 7 2 5" xfId="17360" xr:uid="{00000000-0005-0000-0000-0000F4080000}"/>
    <cellStyle name="Millares 3 7 3" xfId="1769" xr:uid="{00000000-0005-0000-0000-0000F5080000}"/>
    <cellStyle name="Millares 3 7 3 2" xfId="7068" xr:uid="{00000000-0005-0000-0000-0000F6080000}"/>
    <cellStyle name="Millares 3 7 3 2 2" xfId="15214" xr:uid="{00000000-0005-0000-0000-0000F7080000}"/>
    <cellStyle name="Millares 3 7 3 2 2 2" xfId="31510" xr:uid="{00000000-0005-0000-0000-0000F8080000}"/>
    <cellStyle name="Millares 3 7 3 2 3" xfId="23364" xr:uid="{00000000-0005-0000-0000-0000F9080000}"/>
    <cellStyle name="Millares 3 7 3 3" xfId="9915" xr:uid="{00000000-0005-0000-0000-0000FA080000}"/>
    <cellStyle name="Millares 3 7 3 3 2" xfId="26211" xr:uid="{00000000-0005-0000-0000-0000FB080000}"/>
    <cellStyle name="Millares 3 7 3 4" xfId="18065" xr:uid="{00000000-0005-0000-0000-0000FC080000}"/>
    <cellStyle name="Millares 3 7 4" xfId="5658" xr:uid="{00000000-0005-0000-0000-0000FD080000}"/>
    <cellStyle name="Millares 3 7 4 2" xfId="13804" xr:uid="{00000000-0005-0000-0000-0000FE080000}"/>
    <cellStyle name="Millares 3 7 4 2 2" xfId="30100" xr:uid="{00000000-0005-0000-0000-0000FF080000}"/>
    <cellStyle name="Millares 3 7 4 3" xfId="21954" xr:uid="{00000000-0005-0000-0000-000000090000}"/>
    <cellStyle name="Millares 3 7 5" xfId="8505" xr:uid="{00000000-0005-0000-0000-000001090000}"/>
    <cellStyle name="Millares 3 7 5 2" xfId="24801" xr:uid="{00000000-0005-0000-0000-000002090000}"/>
    <cellStyle name="Millares 3 7 6" xfId="16655" xr:uid="{00000000-0005-0000-0000-000003090000}"/>
    <cellStyle name="Millares 3 8" xfId="720" xr:uid="{00000000-0005-0000-0000-000004090000}"/>
    <cellStyle name="Millares 3 8 2" xfId="2130" xr:uid="{00000000-0005-0000-0000-000005090000}"/>
    <cellStyle name="Millares 3 8 2 2" xfId="7429" xr:uid="{00000000-0005-0000-0000-000006090000}"/>
    <cellStyle name="Millares 3 8 2 2 2" xfId="15575" xr:uid="{00000000-0005-0000-0000-000007090000}"/>
    <cellStyle name="Millares 3 8 2 2 2 2" xfId="31871" xr:uid="{00000000-0005-0000-0000-000008090000}"/>
    <cellStyle name="Millares 3 8 2 2 3" xfId="23725" xr:uid="{00000000-0005-0000-0000-000009090000}"/>
    <cellStyle name="Millares 3 8 2 3" xfId="10276" xr:uid="{00000000-0005-0000-0000-00000A090000}"/>
    <cellStyle name="Millares 3 8 2 3 2" xfId="26572" xr:uid="{00000000-0005-0000-0000-00000B090000}"/>
    <cellStyle name="Millares 3 8 2 4" xfId="18426" xr:uid="{00000000-0005-0000-0000-00000C090000}"/>
    <cellStyle name="Millares 3 8 3" xfId="6019" xr:uid="{00000000-0005-0000-0000-00000D090000}"/>
    <cellStyle name="Millares 3 8 3 2" xfId="14165" xr:uid="{00000000-0005-0000-0000-00000E090000}"/>
    <cellStyle name="Millares 3 8 3 2 2" xfId="30461" xr:uid="{00000000-0005-0000-0000-00000F090000}"/>
    <cellStyle name="Millares 3 8 3 3" xfId="22315" xr:uid="{00000000-0005-0000-0000-000010090000}"/>
    <cellStyle name="Millares 3 8 4" xfId="8866" xr:uid="{00000000-0005-0000-0000-000011090000}"/>
    <cellStyle name="Millares 3 8 4 2" xfId="25162" xr:uid="{00000000-0005-0000-0000-000012090000}"/>
    <cellStyle name="Millares 3 8 5" xfId="17016" xr:uid="{00000000-0005-0000-0000-000013090000}"/>
    <cellStyle name="Millares 3 9" xfId="1425" xr:uid="{00000000-0005-0000-0000-000014090000}"/>
    <cellStyle name="Millares 3 9 2" xfId="6724" xr:uid="{00000000-0005-0000-0000-000015090000}"/>
    <cellStyle name="Millares 3 9 2 2" xfId="14870" xr:uid="{00000000-0005-0000-0000-000016090000}"/>
    <cellStyle name="Millares 3 9 2 2 2" xfId="31166" xr:uid="{00000000-0005-0000-0000-000017090000}"/>
    <cellStyle name="Millares 3 9 2 3" xfId="23020" xr:uid="{00000000-0005-0000-0000-000018090000}"/>
    <cellStyle name="Millares 3 9 3" xfId="9571" xr:uid="{00000000-0005-0000-0000-000019090000}"/>
    <cellStyle name="Millares 3 9 3 2" xfId="25867" xr:uid="{00000000-0005-0000-0000-00001A090000}"/>
    <cellStyle name="Millares 3 9 4" xfId="17721" xr:uid="{00000000-0005-0000-0000-00001B090000}"/>
    <cellStyle name="Millares 4" xfId="31" xr:uid="{00000000-0005-0000-0000-00001C090000}"/>
    <cellStyle name="Millares 4 10" xfId="16328" xr:uid="{00000000-0005-0000-0000-00001D090000}"/>
    <cellStyle name="Millares 4 2" xfId="75" xr:uid="{00000000-0005-0000-0000-00001E090000}"/>
    <cellStyle name="Millares 4 2 2" xfId="165" xr:uid="{00000000-0005-0000-0000-00001F090000}"/>
    <cellStyle name="Millares 4 2 2 2" xfId="509" xr:uid="{00000000-0005-0000-0000-000020090000}"/>
    <cellStyle name="Millares 4 2 2 2 2" xfId="1215" xr:uid="{00000000-0005-0000-0000-000021090000}"/>
    <cellStyle name="Millares 4 2 2 2 2 2" xfId="2625" xr:uid="{00000000-0005-0000-0000-000022090000}"/>
    <cellStyle name="Millares 4 2 2 2 2 2 2" xfId="7924" xr:uid="{00000000-0005-0000-0000-000023090000}"/>
    <cellStyle name="Millares 4 2 2 2 2 2 2 2" xfId="16070" xr:uid="{00000000-0005-0000-0000-000024090000}"/>
    <cellStyle name="Millares 4 2 2 2 2 2 2 2 2" xfId="32366" xr:uid="{00000000-0005-0000-0000-000025090000}"/>
    <cellStyle name="Millares 4 2 2 2 2 2 2 3" xfId="24220" xr:uid="{00000000-0005-0000-0000-000026090000}"/>
    <cellStyle name="Millares 4 2 2 2 2 2 3" xfId="10771" xr:uid="{00000000-0005-0000-0000-000027090000}"/>
    <cellStyle name="Millares 4 2 2 2 2 2 3 2" xfId="27067" xr:uid="{00000000-0005-0000-0000-000028090000}"/>
    <cellStyle name="Millares 4 2 2 2 2 2 4" xfId="18921" xr:uid="{00000000-0005-0000-0000-000029090000}"/>
    <cellStyle name="Millares 4 2 2 2 2 3" xfId="6514" xr:uid="{00000000-0005-0000-0000-00002A090000}"/>
    <cellStyle name="Millares 4 2 2 2 2 3 2" xfId="14660" xr:uid="{00000000-0005-0000-0000-00002B090000}"/>
    <cellStyle name="Millares 4 2 2 2 2 3 2 2" xfId="30956" xr:uid="{00000000-0005-0000-0000-00002C090000}"/>
    <cellStyle name="Millares 4 2 2 2 2 3 3" xfId="22810" xr:uid="{00000000-0005-0000-0000-00002D090000}"/>
    <cellStyle name="Millares 4 2 2 2 2 4" xfId="9361" xr:uid="{00000000-0005-0000-0000-00002E090000}"/>
    <cellStyle name="Millares 4 2 2 2 2 4 2" xfId="25657" xr:uid="{00000000-0005-0000-0000-00002F090000}"/>
    <cellStyle name="Millares 4 2 2 2 2 5" xfId="17511" xr:uid="{00000000-0005-0000-0000-000030090000}"/>
    <cellStyle name="Millares 4 2 2 2 3" xfId="1920" xr:uid="{00000000-0005-0000-0000-000031090000}"/>
    <cellStyle name="Millares 4 2 2 2 3 2" xfId="7219" xr:uid="{00000000-0005-0000-0000-000032090000}"/>
    <cellStyle name="Millares 4 2 2 2 3 2 2" xfId="15365" xr:uid="{00000000-0005-0000-0000-000033090000}"/>
    <cellStyle name="Millares 4 2 2 2 3 2 2 2" xfId="31661" xr:uid="{00000000-0005-0000-0000-000034090000}"/>
    <cellStyle name="Millares 4 2 2 2 3 2 3" xfId="23515" xr:uid="{00000000-0005-0000-0000-000035090000}"/>
    <cellStyle name="Millares 4 2 2 2 3 3" xfId="10066" xr:uid="{00000000-0005-0000-0000-000036090000}"/>
    <cellStyle name="Millares 4 2 2 2 3 3 2" xfId="26362" xr:uid="{00000000-0005-0000-0000-000037090000}"/>
    <cellStyle name="Millares 4 2 2 2 3 4" xfId="18216" xr:uid="{00000000-0005-0000-0000-000038090000}"/>
    <cellStyle name="Millares 4 2 2 2 4" xfId="5809" xr:uid="{00000000-0005-0000-0000-000039090000}"/>
    <cellStyle name="Millares 4 2 2 2 4 2" xfId="13955" xr:uid="{00000000-0005-0000-0000-00003A090000}"/>
    <cellStyle name="Millares 4 2 2 2 4 2 2" xfId="30251" xr:uid="{00000000-0005-0000-0000-00003B090000}"/>
    <cellStyle name="Millares 4 2 2 2 4 3" xfId="22105" xr:uid="{00000000-0005-0000-0000-00003C090000}"/>
    <cellStyle name="Millares 4 2 2 2 5" xfId="8656" xr:uid="{00000000-0005-0000-0000-00003D090000}"/>
    <cellStyle name="Millares 4 2 2 2 5 2" xfId="24952" xr:uid="{00000000-0005-0000-0000-00003E090000}"/>
    <cellStyle name="Millares 4 2 2 2 6" xfId="16806" xr:uid="{00000000-0005-0000-0000-00003F090000}"/>
    <cellStyle name="Millares 4 2 2 3" xfId="871" xr:uid="{00000000-0005-0000-0000-000040090000}"/>
    <cellStyle name="Millares 4 2 2 3 2" xfId="2281" xr:uid="{00000000-0005-0000-0000-000041090000}"/>
    <cellStyle name="Millares 4 2 2 3 2 2" xfId="7580" xr:uid="{00000000-0005-0000-0000-000042090000}"/>
    <cellStyle name="Millares 4 2 2 3 2 2 2" xfId="15726" xr:uid="{00000000-0005-0000-0000-000043090000}"/>
    <cellStyle name="Millares 4 2 2 3 2 2 2 2" xfId="32022" xr:uid="{00000000-0005-0000-0000-000044090000}"/>
    <cellStyle name="Millares 4 2 2 3 2 2 3" xfId="23876" xr:uid="{00000000-0005-0000-0000-000045090000}"/>
    <cellStyle name="Millares 4 2 2 3 2 3" xfId="10427" xr:uid="{00000000-0005-0000-0000-000046090000}"/>
    <cellStyle name="Millares 4 2 2 3 2 3 2" xfId="26723" xr:uid="{00000000-0005-0000-0000-000047090000}"/>
    <cellStyle name="Millares 4 2 2 3 2 4" xfId="18577" xr:uid="{00000000-0005-0000-0000-000048090000}"/>
    <cellStyle name="Millares 4 2 2 3 3" xfId="6170" xr:uid="{00000000-0005-0000-0000-000049090000}"/>
    <cellStyle name="Millares 4 2 2 3 3 2" xfId="14316" xr:uid="{00000000-0005-0000-0000-00004A090000}"/>
    <cellStyle name="Millares 4 2 2 3 3 2 2" xfId="30612" xr:uid="{00000000-0005-0000-0000-00004B090000}"/>
    <cellStyle name="Millares 4 2 2 3 3 3" xfId="22466" xr:uid="{00000000-0005-0000-0000-00004C090000}"/>
    <cellStyle name="Millares 4 2 2 3 4" xfId="9017" xr:uid="{00000000-0005-0000-0000-00004D090000}"/>
    <cellStyle name="Millares 4 2 2 3 4 2" xfId="25313" xr:uid="{00000000-0005-0000-0000-00004E090000}"/>
    <cellStyle name="Millares 4 2 2 3 5" xfId="17167" xr:uid="{00000000-0005-0000-0000-00004F090000}"/>
    <cellStyle name="Millares 4 2 2 4" xfId="1576" xr:uid="{00000000-0005-0000-0000-000050090000}"/>
    <cellStyle name="Millares 4 2 2 4 2" xfId="6875" xr:uid="{00000000-0005-0000-0000-000051090000}"/>
    <cellStyle name="Millares 4 2 2 4 2 2" xfId="15021" xr:uid="{00000000-0005-0000-0000-000052090000}"/>
    <cellStyle name="Millares 4 2 2 4 2 2 2" xfId="31317" xr:uid="{00000000-0005-0000-0000-000053090000}"/>
    <cellStyle name="Millares 4 2 2 4 2 3" xfId="23171" xr:uid="{00000000-0005-0000-0000-000054090000}"/>
    <cellStyle name="Millares 4 2 2 4 3" xfId="9722" xr:uid="{00000000-0005-0000-0000-000055090000}"/>
    <cellStyle name="Millares 4 2 2 4 3 2" xfId="26018" xr:uid="{00000000-0005-0000-0000-000056090000}"/>
    <cellStyle name="Millares 4 2 2 4 4" xfId="17872" xr:uid="{00000000-0005-0000-0000-000057090000}"/>
    <cellStyle name="Millares 4 2 2 5" xfId="5465" xr:uid="{00000000-0005-0000-0000-000058090000}"/>
    <cellStyle name="Millares 4 2 2 5 2" xfId="13611" xr:uid="{00000000-0005-0000-0000-000059090000}"/>
    <cellStyle name="Millares 4 2 2 5 2 2" xfId="29907" xr:uid="{00000000-0005-0000-0000-00005A090000}"/>
    <cellStyle name="Millares 4 2 2 5 3" xfId="21761" xr:uid="{00000000-0005-0000-0000-00005B090000}"/>
    <cellStyle name="Millares 4 2 2 6" xfId="8312" xr:uid="{00000000-0005-0000-0000-00005C090000}"/>
    <cellStyle name="Millares 4 2 2 6 2" xfId="24608" xr:uid="{00000000-0005-0000-0000-00005D090000}"/>
    <cellStyle name="Millares 4 2 2 7" xfId="16462" xr:uid="{00000000-0005-0000-0000-00005E090000}"/>
    <cellStyle name="Millares 4 2 3" xfId="329" xr:uid="{00000000-0005-0000-0000-00005F090000}"/>
    <cellStyle name="Millares 4 2 3 2" xfId="673" xr:uid="{00000000-0005-0000-0000-000060090000}"/>
    <cellStyle name="Millares 4 2 3 2 2" xfId="1379" xr:uid="{00000000-0005-0000-0000-000061090000}"/>
    <cellStyle name="Millares 4 2 3 2 2 2" xfId="2789" xr:uid="{00000000-0005-0000-0000-000062090000}"/>
    <cellStyle name="Millares 4 2 3 2 2 2 2" xfId="8088" xr:uid="{00000000-0005-0000-0000-000063090000}"/>
    <cellStyle name="Millares 4 2 3 2 2 2 2 2" xfId="16234" xr:uid="{00000000-0005-0000-0000-000064090000}"/>
    <cellStyle name="Millares 4 2 3 2 2 2 2 2 2" xfId="32530" xr:uid="{00000000-0005-0000-0000-000065090000}"/>
    <cellStyle name="Millares 4 2 3 2 2 2 2 3" xfId="24384" xr:uid="{00000000-0005-0000-0000-000066090000}"/>
    <cellStyle name="Millares 4 2 3 2 2 2 3" xfId="10935" xr:uid="{00000000-0005-0000-0000-000067090000}"/>
    <cellStyle name="Millares 4 2 3 2 2 2 3 2" xfId="27231" xr:uid="{00000000-0005-0000-0000-000068090000}"/>
    <cellStyle name="Millares 4 2 3 2 2 2 4" xfId="19085" xr:uid="{00000000-0005-0000-0000-000069090000}"/>
    <cellStyle name="Millares 4 2 3 2 2 3" xfId="6678" xr:uid="{00000000-0005-0000-0000-00006A090000}"/>
    <cellStyle name="Millares 4 2 3 2 2 3 2" xfId="14824" xr:uid="{00000000-0005-0000-0000-00006B090000}"/>
    <cellStyle name="Millares 4 2 3 2 2 3 2 2" xfId="31120" xr:uid="{00000000-0005-0000-0000-00006C090000}"/>
    <cellStyle name="Millares 4 2 3 2 2 3 3" xfId="22974" xr:uid="{00000000-0005-0000-0000-00006D090000}"/>
    <cellStyle name="Millares 4 2 3 2 2 4" xfId="9525" xr:uid="{00000000-0005-0000-0000-00006E090000}"/>
    <cellStyle name="Millares 4 2 3 2 2 4 2" xfId="25821" xr:uid="{00000000-0005-0000-0000-00006F090000}"/>
    <cellStyle name="Millares 4 2 3 2 2 5" xfId="17675" xr:uid="{00000000-0005-0000-0000-000070090000}"/>
    <cellStyle name="Millares 4 2 3 2 3" xfId="2084" xr:uid="{00000000-0005-0000-0000-000071090000}"/>
    <cellStyle name="Millares 4 2 3 2 3 2" xfId="7383" xr:uid="{00000000-0005-0000-0000-000072090000}"/>
    <cellStyle name="Millares 4 2 3 2 3 2 2" xfId="15529" xr:uid="{00000000-0005-0000-0000-000073090000}"/>
    <cellStyle name="Millares 4 2 3 2 3 2 2 2" xfId="31825" xr:uid="{00000000-0005-0000-0000-000074090000}"/>
    <cellStyle name="Millares 4 2 3 2 3 2 3" xfId="23679" xr:uid="{00000000-0005-0000-0000-000075090000}"/>
    <cellStyle name="Millares 4 2 3 2 3 3" xfId="10230" xr:uid="{00000000-0005-0000-0000-000076090000}"/>
    <cellStyle name="Millares 4 2 3 2 3 3 2" xfId="26526" xr:uid="{00000000-0005-0000-0000-000077090000}"/>
    <cellStyle name="Millares 4 2 3 2 3 4" xfId="18380" xr:uid="{00000000-0005-0000-0000-000078090000}"/>
    <cellStyle name="Millares 4 2 3 2 4" xfId="5973" xr:uid="{00000000-0005-0000-0000-000079090000}"/>
    <cellStyle name="Millares 4 2 3 2 4 2" xfId="14119" xr:uid="{00000000-0005-0000-0000-00007A090000}"/>
    <cellStyle name="Millares 4 2 3 2 4 2 2" xfId="30415" xr:uid="{00000000-0005-0000-0000-00007B090000}"/>
    <cellStyle name="Millares 4 2 3 2 4 3" xfId="22269" xr:uid="{00000000-0005-0000-0000-00007C090000}"/>
    <cellStyle name="Millares 4 2 3 2 5" xfId="8820" xr:uid="{00000000-0005-0000-0000-00007D090000}"/>
    <cellStyle name="Millares 4 2 3 2 5 2" xfId="25116" xr:uid="{00000000-0005-0000-0000-00007E090000}"/>
    <cellStyle name="Millares 4 2 3 2 6" xfId="16970" xr:uid="{00000000-0005-0000-0000-00007F090000}"/>
    <cellStyle name="Millares 4 2 3 3" xfId="1035" xr:uid="{00000000-0005-0000-0000-000080090000}"/>
    <cellStyle name="Millares 4 2 3 3 2" xfId="2445" xr:uid="{00000000-0005-0000-0000-000081090000}"/>
    <cellStyle name="Millares 4 2 3 3 2 2" xfId="7744" xr:uid="{00000000-0005-0000-0000-000082090000}"/>
    <cellStyle name="Millares 4 2 3 3 2 2 2" xfId="15890" xr:uid="{00000000-0005-0000-0000-000083090000}"/>
    <cellStyle name="Millares 4 2 3 3 2 2 2 2" xfId="32186" xr:uid="{00000000-0005-0000-0000-000084090000}"/>
    <cellStyle name="Millares 4 2 3 3 2 2 3" xfId="24040" xr:uid="{00000000-0005-0000-0000-000085090000}"/>
    <cellStyle name="Millares 4 2 3 3 2 3" xfId="10591" xr:uid="{00000000-0005-0000-0000-000086090000}"/>
    <cellStyle name="Millares 4 2 3 3 2 3 2" xfId="26887" xr:uid="{00000000-0005-0000-0000-000087090000}"/>
    <cellStyle name="Millares 4 2 3 3 2 4" xfId="18741" xr:uid="{00000000-0005-0000-0000-000088090000}"/>
    <cellStyle name="Millares 4 2 3 3 3" xfId="6334" xr:uid="{00000000-0005-0000-0000-000089090000}"/>
    <cellStyle name="Millares 4 2 3 3 3 2" xfId="14480" xr:uid="{00000000-0005-0000-0000-00008A090000}"/>
    <cellStyle name="Millares 4 2 3 3 3 2 2" xfId="30776" xr:uid="{00000000-0005-0000-0000-00008B090000}"/>
    <cellStyle name="Millares 4 2 3 3 3 3" xfId="22630" xr:uid="{00000000-0005-0000-0000-00008C090000}"/>
    <cellStyle name="Millares 4 2 3 3 4" xfId="9181" xr:uid="{00000000-0005-0000-0000-00008D090000}"/>
    <cellStyle name="Millares 4 2 3 3 4 2" xfId="25477" xr:uid="{00000000-0005-0000-0000-00008E090000}"/>
    <cellStyle name="Millares 4 2 3 3 5" xfId="17331" xr:uid="{00000000-0005-0000-0000-00008F090000}"/>
    <cellStyle name="Millares 4 2 3 4" xfId="1740" xr:uid="{00000000-0005-0000-0000-000090090000}"/>
    <cellStyle name="Millares 4 2 3 4 2" xfId="7039" xr:uid="{00000000-0005-0000-0000-000091090000}"/>
    <cellStyle name="Millares 4 2 3 4 2 2" xfId="15185" xr:uid="{00000000-0005-0000-0000-000092090000}"/>
    <cellStyle name="Millares 4 2 3 4 2 2 2" xfId="31481" xr:uid="{00000000-0005-0000-0000-000093090000}"/>
    <cellStyle name="Millares 4 2 3 4 2 3" xfId="23335" xr:uid="{00000000-0005-0000-0000-000094090000}"/>
    <cellStyle name="Millares 4 2 3 4 3" xfId="9886" xr:uid="{00000000-0005-0000-0000-000095090000}"/>
    <cellStyle name="Millares 4 2 3 4 3 2" xfId="26182" xr:uid="{00000000-0005-0000-0000-000096090000}"/>
    <cellStyle name="Millares 4 2 3 4 4" xfId="18036" xr:uid="{00000000-0005-0000-0000-000097090000}"/>
    <cellStyle name="Millares 4 2 3 5" xfId="5629" xr:uid="{00000000-0005-0000-0000-000098090000}"/>
    <cellStyle name="Millares 4 2 3 5 2" xfId="13775" xr:uid="{00000000-0005-0000-0000-000099090000}"/>
    <cellStyle name="Millares 4 2 3 5 2 2" xfId="30071" xr:uid="{00000000-0005-0000-0000-00009A090000}"/>
    <cellStyle name="Millares 4 2 3 5 3" xfId="21925" xr:uid="{00000000-0005-0000-0000-00009B090000}"/>
    <cellStyle name="Millares 4 2 3 6" xfId="8476" xr:uid="{00000000-0005-0000-0000-00009C090000}"/>
    <cellStyle name="Millares 4 2 3 6 2" xfId="24772" xr:uid="{00000000-0005-0000-0000-00009D090000}"/>
    <cellStyle name="Millares 4 2 3 7" xfId="16626" xr:uid="{00000000-0005-0000-0000-00009E090000}"/>
    <cellStyle name="Millares 4 2 4" xfId="419" xr:uid="{00000000-0005-0000-0000-00009F090000}"/>
    <cellStyle name="Millares 4 2 4 2" xfId="1125" xr:uid="{00000000-0005-0000-0000-0000A0090000}"/>
    <cellStyle name="Millares 4 2 4 2 2" xfId="2535" xr:uid="{00000000-0005-0000-0000-0000A1090000}"/>
    <cellStyle name="Millares 4 2 4 2 2 2" xfId="7834" xr:uid="{00000000-0005-0000-0000-0000A2090000}"/>
    <cellStyle name="Millares 4 2 4 2 2 2 2" xfId="15980" xr:uid="{00000000-0005-0000-0000-0000A3090000}"/>
    <cellStyle name="Millares 4 2 4 2 2 2 2 2" xfId="32276" xr:uid="{00000000-0005-0000-0000-0000A4090000}"/>
    <cellStyle name="Millares 4 2 4 2 2 2 3" xfId="24130" xr:uid="{00000000-0005-0000-0000-0000A5090000}"/>
    <cellStyle name="Millares 4 2 4 2 2 3" xfId="10681" xr:uid="{00000000-0005-0000-0000-0000A6090000}"/>
    <cellStyle name="Millares 4 2 4 2 2 3 2" xfId="26977" xr:uid="{00000000-0005-0000-0000-0000A7090000}"/>
    <cellStyle name="Millares 4 2 4 2 2 4" xfId="18831" xr:uid="{00000000-0005-0000-0000-0000A8090000}"/>
    <cellStyle name="Millares 4 2 4 2 3" xfId="6424" xr:uid="{00000000-0005-0000-0000-0000A9090000}"/>
    <cellStyle name="Millares 4 2 4 2 3 2" xfId="14570" xr:uid="{00000000-0005-0000-0000-0000AA090000}"/>
    <cellStyle name="Millares 4 2 4 2 3 2 2" xfId="30866" xr:uid="{00000000-0005-0000-0000-0000AB090000}"/>
    <cellStyle name="Millares 4 2 4 2 3 3" xfId="22720" xr:uid="{00000000-0005-0000-0000-0000AC090000}"/>
    <cellStyle name="Millares 4 2 4 2 4" xfId="9271" xr:uid="{00000000-0005-0000-0000-0000AD090000}"/>
    <cellStyle name="Millares 4 2 4 2 4 2" xfId="25567" xr:uid="{00000000-0005-0000-0000-0000AE090000}"/>
    <cellStyle name="Millares 4 2 4 2 5" xfId="17421" xr:uid="{00000000-0005-0000-0000-0000AF090000}"/>
    <cellStyle name="Millares 4 2 4 3" xfId="1830" xr:uid="{00000000-0005-0000-0000-0000B0090000}"/>
    <cellStyle name="Millares 4 2 4 3 2" xfId="7129" xr:uid="{00000000-0005-0000-0000-0000B1090000}"/>
    <cellStyle name="Millares 4 2 4 3 2 2" xfId="15275" xr:uid="{00000000-0005-0000-0000-0000B2090000}"/>
    <cellStyle name="Millares 4 2 4 3 2 2 2" xfId="31571" xr:uid="{00000000-0005-0000-0000-0000B3090000}"/>
    <cellStyle name="Millares 4 2 4 3 2 3" xfId="23425" xr:uid="{00000000-0005-0000-0000-0000B4090000}"/>
    <cellStyle name="Millares 4 2 4 3 3" xfId="9976" xr:uid="{00000000-0005-0000-0000-0000B5090000}"/>
    <cellStyle name="Millares 4 2 4 3 3 2" xfId="26272" xr:uid="{00000000-0005-0000-0000-0000B6090000}"/>
    <cellStyle name="Millares 4 2 4 3 4" xfId="18126" xr:uid="{00000000-0005-0000-0000-0000B7090000}"/>
    <cellStyle name="Millares 4 2 4 4" xfId="5719" xr:uid="{00000000-0005-0000-0000-0000B8090000}"/>
    <cellStyle name="Millares 4 2 4 4 2" xfId="13865" xr:uid="{00000000-0005-0000-0000-0000B9090000}"/>
    <cellStyle name="Millares 4 2 4 4 2 2" xfId="30161" xr:uid="{00000000-0005-0000-0000-0000BA090000}"/>
    <cellStyle name="Millares 4 2 4 4 3" xfId="22015" xr:uid="{00000000-0005-0000-0000-0000BB090000}"/>
    <cellStyle name="Millares 4 2 4 5" xfId="8566" xr:uid="{00000000-0005-0000-0000-0000BC090000}"/>
    <cellStyle name="Millares 4 2 4 5 2" xfId="24862" xr:uid="{00000000-0005-0000-0000-0000BD090000}"/>
    <cellStyle name="Millares 4 2 4 6" xfId="16716" xr:uid="{00000000-0005-0000-0000-0000BE090000}"/>
    <cellStyle name="Millares 4 2 5" xfId="781" xr:uid="{00000000-0005-0000-0000-0000BF090000}"/>
    <cellStyle name="Millares 4 2 5 2" xfId="2191" xr:uid="{00000000-0005-0000-0000-0000C0090000}"/>
    <cellStyle name="Millares 4 2 5 2 2" xfId="7490" xr:uid="{00000000-0005-0000-0000-0000C1090000}"/>
    <cellStyle name="Millares 4 2 5 2 2 2" xfId="15636" xr:uid="{00000000-0005-0000-0000-0000C2090000}"/>
    <cellStyle name="Millares 4 2 5 2 2 2 2" xfId="31932" xr:uid="{00000000-0005-0000-0000-0000C3090000}"/>
    <cellStyle name="Millares 4 2 5 2 2 3" xfId="23786" xr:uid="{00000000-0005-0000-0000-0000C4090000}"/>
    <cellStyle name="Millares 4 2 5 2 3" xfId="10337" xr:uid="{00000000-0005-0000-0000-0000C5090000}"/>
    <cellStyle name="Millares 4 2 5 2 3 2" xfId="26633" xr:uid="{00000000-0005-0000-0000-0000C6090000}"/>
    <cellStyle name="Millares 4 2 5 2 4" xfId="18487" xr:uid="{00000000-0005-0000-0000-0000C7090000}"/>
    <cellStyle name="Millares 4 2 5 3" xfId="6080" xr:uid="{00000000-0005-0000-0000-0000C8090000}"/>
    <cellStyle name="Millares 4 2 5 3 2" xfId="14226" xr:uid="{00000000-0005-0000-0000-0000C9090000}"/>
    <cellStyle name="Millares 4 2 5 3 2 2" xfId="30522" xr:uid="{00000000-0005-0000-0000-0000CA090000}"/>
    <cellStyle name="Millares 4 2 5 3 3" xfId="22376" xr:uid="{00000000-0005-0000-0000-0000CB090000}"/>
    <cellStyle name="Millares 4 2 5 4" xfId="8927" xr:uid="{00000000-0005-0000-0000-0000CC090000}"/>
    <cellStyle name="Millares 4 2 5 4 2" xfId="25223" xr:uid="{00000000-0005-0000-0000-0000CD090000}"/>
    <cellStyle name="Millares 4 2 5 5" xfId="17077" xr:uid="{00000000-0005-0000-0000-0000CE090000}"/>
    <cellStyle name="Millares 4 2 6" xfId="1486" xr:uid="{00000000-0005-0000-0000-0000CF090000}"/>
    <cellStyle name="Millares 4 2 6 2" xfId="6785" xr:uid="{00000000-0005-0000-0000-0000D0090000}"/>
    <cellStyle name="Millares 4 2 6 2 2" xfId="14931" xr:uid="{00000000-0005-0000-0000-0000D1090000}"/>
    <cellStyle name="Millares 4 2 6 2 2 2" xfId="31227" xr:uid="{00000000-0005-0000-0000-0000D2090000}"/>
    <cellStyle name="Millares 4 2 6 2 3" xfId="23081" xr:uid="{00000000-0005-0000-0000-0000D3090000}"/>
    <cellStyle name="Millares 4 2 6 3" xfId="9632" xr:uid="{00000000-0005-0000-0000-0000D4090000}"/>
    <cellStyle name="Millares 4 2 6 3 2" xfId="25928" xr:uid="{00000000-0005-0000-0000-0000D5090000}"/>
    <cellStyle name="Millares 4 2 6 4" xfId="17782" xr:uid="{00000000-0005-0000-0000-0000D6090000}"/>
    <cellStyle name="Millares 4 2 7" xfId="5375" xr:uid="{00000000-0005-0000-0000-0000D7090000}"/>
    <cellStyle name="Millares 4 2 7 2" xfId="13521" xr:uid="{00000000-0005-0000-0000-0000D8090000}"/>
    <cellStyle name="Millares 4 2 7 2 2" xfId="29817" xr:uid="{00000000-0005-0000-0000-0000D9090000}"/>
    <cellStyle name="Millares 4 2 7 3" xfId="21671" xr:uid="{00000000-0005-0000-0000-0000DA090000}"/>
    <cellStyle name="Millares 4 2 8" xfId="8222" xr:uid="{00000000-0005-0000-0000-0000DB090000}"/>
    <cellStyle name="Millares 4 2 8 2" xfId="24518" xr:uid="{00000000-0005-0000-0000-0000DC090000}"/>
    <cellStyle name="Millares 4 2 9" xfId="16372" xr:uid="{00000000-0005-0000-0000-0000DD090000}"/>
    <cellStyle name="Millares 4 3" xfId="121" xr:uid="{00000000-0005-0000-0000-0000DE090000}"/>
    <cellStyle name="Millares 4 3 2" xfId="465" xr:uid="{00000000-0005-0000-0000-0000DF090000}"/>
    <cellStyle name="Millares 4 3 2 2" xfId="1171" xr:uid="{00000000-0005-0000-0000-0000E0090000}"/>
    <cellStyle name="Millares 4 3 2 2 2" xfId="2581" xr:uid="{00000000-0005-0000-0000-0000E1090000}"/>
    <cellStyle name="Millares 4 3 2 2 2 2" xfId="7880" xr:uid="{00000000-0005-0000-0000-0000E2090000}"/>
    <cellStyle name="Millares 4 3 2 2 2 2 2" xfId="16026" xr:uid="{00000000-0005-0000-0000-0000E3090000}"/>
    <cellStyle name="Millares 4 3 2 2 2 2 2 2" xfId="32322" xr:uid="{00000000-0005-0000-0000-0000E4090000}"/>
    <cellStyle name="Millares 4 3 2 2 2 2 3" xfId="24176" xr:uid="{00000000-0005-0000-0000-0000E5090000}"/>
    <cellStyle name="Millares 4 3 2 2 2 3" xfId="10727" xr:uid="{00000000-0005-0000-0000-0000E6090000}"/>
    <cellStyle name="Millares 4 3 2 2 2 3 2" xfId="27023" xr:uid="{00000000-0005-0000-0000-0000E7090000}"/>
    <cellStyle name="Millares 4 3 2 2 2 4" xfId="18877" xr:uid="{00000000-0005-0000-0000-0000E8090000}"/>
    <cellStyle name="Millares 4 3 2 2 3" xfId="6470" xr:uid="{00000000-0005-0000-0000-0000E9090000}"/>
    <cellStyle name="Millares 4 3 2 2 3 2" xfId="14616" xr:uid="{00000000-0005-0000-0000-0000EA090000}"/>
    <cellStyle name="Millares 4 3 2 2 3 2 2" xfId="30912" xr:uid="{00000000-0005-0000-0000-0000EB090000}"/>
    <cellStyle name="Millares 4 3 2 2 3 3" xfId="22766" xr:uid="{00000000-0005-0000-0000-0000EC090000}"/>
    <cellStyle name="Millares 4 3 2 2 4" xfId="9317" xr:uid="{00000000-0005-0000-0000-0000ED090000}"/>
    <cellStyle name="Millares 4 3 2 2 4 2" xfId="25613" xr:uid="{00000000-0005-0000-0000-0000EE090000}"/>
    <cellStyle name="Millares 4 3 2 2 5" xfId="17467" xr:uid="{00000000-0005-0000-0000-0000EF090000}"/>
    <cellStyle name="Millares 4 3 2 3" xfId="1876" xr:uid="{00000000-0005-0000-0000-0000F0090000}"/>
    <cellStyle name="Millares 4 3 2 3 2" xfId="7175" xr:uid="{00000000-0005-0000-0000-0000F1090000}"/>
    <cellStyle name="Millares 4 3 2 3 2 2" xfId="15321" xr:uid="{00000000-0005-0000-0000-0000F2090000}"/>
    <cellStyle name="Millares 4 3 2 3 2 2 2" xfId="31617" xr:uid="{00000000-0005-0000-0000-0000F3090000}"/>
    <cellStyle name="Millares 4 3 2 3 2 3" xfId="23471" xr:uid="{00000000-0005-0000-0000-0000F4090000}"/>
    <cellStyle name="Millares 4 3 2 3 3" xfId="10022" xr:uid="{00000000-0005-0000-0000-0000F5090000}"/>
    <cellStyle name="Millares 4 3 2 3 3 2" xfId="26318" xr:uid="{00000000-0005-0000-0000-0000F6090000}"/>
    <cellStyle name="Millares 4 3 2 3 4" xfId="18172" xr:uid="{00000000-0005-0000-0000-0000F7090000}"/>
    <cellStyle name="Millares 4 3 2 4" xfId="5765" xr:uid="{00000000-0005-0000-0000-0000F8090000}"/>
    <cellStyle name="Millares 4 3 2 4 2" xfId="13911" xr:uid="{00000000-0005-0000-0000-0000F9090000}"/>
    <cellStyle name="Millares 4 3 2 4 2 2" xfId="30207" xr:uid="{00000000-0005-0000-0000-0000FA090000}"/>
    <cellStyle name="Millares 4 3 2 4 3" xfId="22061" xr:uid="{00000000-0005-0000-0000-0000FB090000}"/>
    <cellStyle name="Millares 4 3 2 5" xfId="8612" xr:uid="{00000000-0005-0000-0000-0000FC090000}"/>
    <cellStyle name="Millares 4 3 2 5 2" xfId="24908" xr:uid="{00000000-0005-0000-0000-0000FD090000}"/>
    <cellStyle name="Millares 4 3 2 6" xfId="16762" xr:uid="{00000000-0005-0000-0000-0000FE090000}"/>
    <cellStyle name="Millares 4 3 3" xfId="827" xr:uid="{00000000-0005-0000-0000-0000FF090000}"/>
    <cellStyle name="Millares 4 3 3 2" xfId="2237" xr:uid="{00000000-0005-0000-0000-0000000A0000}"/>
    <cellStyle name="Millares 4 3 3 2 2" xfId="7536" xr:uid="{00000000-0005-0000-0000-0000010A0000}"/>
    <cellStyle name="Millares 4 3 3 2 2 2" xfId="15682" xr:uid="{00000000-0005-0000-0000-0000020A0000}"/>
    <cellStyle name="Millares 4 3 3 2 2 2 2" xfId="31978" xr:uid="{00000000-0005-0000-0000-0000030A0000}"/>
    <cellStyle name="Millares 4 3 3 2 2 3" xfId="23832" xr:uid="{00000000-0005-0000-0000-0000040A0000}"/>
    <cellStyle name="Millares 4 3 3 2 3" xfId="10383" xr:uid="{00000000-0005-0000-0000-0000050A0000}"/>
    <cellStyle name="Millares 4 3 3 2 3 2" xfId="26679" xr:uid="{00000000-0005-0000-0000-0000060A0000}"/>
    <cellStyle name="Millares 4 3 3 2 4" xfId="18533" xr:uid="{00000000-0005-0000-0000-0000070A0000}"/>
    <cellStyle name="Millares 4 3 3 3" xfId="6126" xr:uid="{00000000-0005-0000-0000-0000080A0000}"/>
    <cellStyle name="Millares 4 3 3 3 2" xfId="14272" xr:uid="{00000000-0005-0000-0000-0000090A0000}"/>
    <cellStyle name="Millares 4 3 3 3 2 2" xfId="30568" xr:uid="{00000000-0005-0000-0000-00000A0A0000}"/>
    <cellStyle name="Millares 4 3 3 3 3" xfId="22422" xr:uid="{00000000-0005-0000-0000-00000B0A0000}"/>
    <cellStyle name="Millares 4 3 3 4" xfId="8973" xr:uid="{00000000-0005-0000-0000-00000C0A0000}"/>
    <cellStyle name="Millares 4 3 3 4 2" xfId="25269" xr:uid="{00000000-0005-0000-0000-00000D0A0000}"/>
    <cellStyle name="Millares 4 3 3 5" xfId="17123" xr:uid="{00000000-0005-0000-0000-00000E0A0000}"/>
    <cellStyle name="Millares 4 3 4" xfId="1532" xr:uid="{00000000-0005-0000-0000-00000F0A0000}"/>
    <cellStyle name="Millares 4 3 4 2" xfId="6831" xr:uid="{00000000-0005-0000-0000-0000100A0000}"/>
    <cellStyle name="Millares 4 3 4 2 2" xfId="14977" xr:uid="{00000000-0005-0000-0000-0000110A0000}"/>
    <cellStyle name="Millares 4 3 4 2 2 2" xfId="31273" xr:uid="{00000000-0005-0000-0000-0000120A0000}"/>
    <cellStyle name="Millares 4 3 4 2 3" xfId="23127" xr:uid="{00000000-0005-0000-0000-0000130A0000}"/>
    <cellStyle name="Millares 4 3 4 3" xfId="9678" xr:uid="{00000000-0005-0000-0000-0000140A0000}"/>
    <cellStyle name="Millares 4 3 4 3 2" xfId="25974" xr:uid="{00000000-0005-0000-0000-0000150A0000}"/>
    <cellStyle name="Millares 4 3 4 4" xfId="17828" xr:uid="{00000000-0005-0000-0000-0000160A0000}"/>
    <cellStyle name="Millares 4 3 5" xfId="5421" xr:uid="{00000000-0005-0000-0000-0000170A0000}"/>
    <cellStyle name="Millares 4 3 5 2" xfId="13567" xr:uid="{00000000-0005-0000-0000-0000180A0000}"/>
    <cellStyle name="Millares 4 3 5 2 2" xfId="29863" xr:uid="{00000000-0005-0000-0000-0000190A0000}"/>
    <cellStyle name="Millares 4 3 5 3" xfId="21717" xr:uid="{00000000-0005-0000-0000-00001A0A0000}"/>
    <cellStyle name="Millares 4 3 6" xfId="8268" xr:uid="{00000000-0005-0000-0000-00001B0A0000}"/>
    <cellStyle name="Millares 4 3 6 2" xfId="24564" xr:uid="{00000000-0005-0000-0000-00001C0A0000}"/>
    <cellStyle name="Millares 4 3 7" xfId="16418" xr:uid="{00000000-0005-0000-0000-00001D0A0000}"/>
    <cellStyle name="Millares 4 4" xfId="285" xr:uid="{00000000-0005-0000-0000-00001E0A0000}"/>
    <cellStyle name="Millares 4 4 2" xfId="629" xr:uid="{00000000-0005-0000-0000-00001F0A0000}"/>
    <cellStyle name="Millares 4 4 2 2" xfId="1335" xr:uid="{00000000-0005-0000-0000-0000200A0000}"/>
    <cellStyle name="Millares 4 4 2 2 2" xfId="2745" xr:uid="{00000000-0005-0000-0000-0000210A0000}"/>
    <cellStyle name="Millares 4 4 2 2 2 2" xfId="8044" xr:uid="{00000000-0005-0000-0000-0000220A0000}"/>
    <cellStyle name="Millares 4 4 2 2 2 2 2" xfId="16190" xr:uid="{00000000-0005-0000-0000-0000230A0000}"/>
    <cellStyle name="Millares 4 4 2 2 2 2 2 2" xfId="32486" xr:uid="{00000000-0005-0000-0000-0000240A0000}"/>
    <cellStyle name="Millares 4 4 2 2 2 2 3" xfId="24340" xr:uid="{00000000-0005-0000-0000-0000250A0000}"/>
    <cellStyle name="Millares 4 4 2 2 2 3" xfId="10891" xr:uid="{00000000-0005-0000-0000-0000260A0000}"/>
    <cellStyle name="Millares 4 4 2 2 2 3 2" xfId="27187" xr:uid="{00000000-0005-0000-0000-0000270A0000}"/>
    <cellStyle name="Millares 4 4 2 2 2 4" xfId="19041" xr:uid="{00000000-0005-0000-0000-0000280A0000}"/>
    <cellStyle name="Millares 4 4 2 2 3" xfId="6634" xr:uid="{00000000-0005-0000-0000-0000290A0000}"/>
    <cellStyle name="Millares 4 4 2 2 3 2" xfId="14780" xr:uid="{00000000-0005-0000-0000-00002A0A0000}"/>
    <cellStyle name="Millares 4 4 2 2 3 2 2" xfId="31076" xr:uid="{00000000-0005-0000-0000-00002B0A0000}"/>
    <cellStyle name="Millares 4 4 2 2 3 3" xfId="22930" xr:uid="{00000000-0005-0000-0000-00002C0A0000}"/>
    <cellStyle name="Millares 4 4 2 2 4" xfId="9481" xr:uid="{00000000-0005-0000-0000-00002D0A0000}"/>
    <cellStyle name="Millares 4 4 2 2 4 2" xfId="25777" xr:uid="{00000000-0005-0000-0000-00002E0A0000}"/>
    <cellStyle name="Millares 4 4 2 2 5" xfId="17631" xr:uid="{00000000-0005-0000-0000-00002F0A0000}"/>
    <cellStyle name="Millares 4 4 2 3" xfId="2040" xr:uid="{00000000-0005-0000-0000-0000300A0000}"/>
    <cellStyle name="Millares 4 4 2 3 2" xfId="7339" xr:uid="{00000000-0005-0000-0000-0000310A0000}"/>
    <cellStyle name="Millares 4 4 2 3 2 2" xfId="15485" xr:uid="{00000000-0005-0000-0000-0000320A0000}"/>
    <cellStyle name="Millares 4 4 2 3 2 2 2" xfId="31781" xr:uid="{00000000-0005-0000-0000-0000330A0000}"/>
    <cellStyle name="Millares 4 4 2 3 2 3" xfId="23635" xr:uid="{00000000-0005-0000-0000-0000340A0000}"/>
    <cellStyle name="Millares 4 4 2 3 3" xfId="10186" xr:uid="{00000000-0005-0000-0000-0000350A0000}"/>
    <cellStyle name="Millares 4 4 2 3 3 2" xfId="26482" xr:uid="{00000000-0005-0000-0000-0000360A0000}"/>
    <cellStyle name="Millares 4 4 2 3 4" xfId="18336" xr:uid="{00000000-0005-0000-0000-0000370A0000}"/>
    <cellStyle name="Millares 4 4 2 4" xfId="5929" xr:uid="{00000000-0005-0000-0000-0000380A0000}"/>
    <cellStyle name="Millares 4 4 2 4 2" xfId="14075" xr:uid="{00000000-0005-0000-0000-0000390A0000}"/>
    <cellStyle name="Millares 4 4 2 4 2 2" xfId="30371" xr:uid="{00000000-0005-0000-0000-00003A0A0000}"/>
    <cellStyle name="Millares 4 4 2 4 3" xfId="22225" xr:uid="{00000000-0005-0000-0000-00003B0A0000}"/>
    <cellStyle name="Millares 4 4 2 5" xfId="8776" xr:uid="{00000000-0005-0000-0000-00003C0A0000}"/>
    <cellStyle name="Millares 4 4 2 5 2" xfId="25072" xr:uid="{00000000-0005-0000-0000-00003D0A0000}"/>
    <cellStyle name="Millares 4 4 2 6" xfId="16926" xr:uid="{00000000-0005-0000-0000-00003E0A0000}"/>
    <cellStyle name="Millares 4 4 3" xfId="991" xr:uid="{00000000-0005-0000-0000-00003F0A0000}"/>
    <cellStyle name="Millares 4 4 3 2" xfId="2401" xr:uid="{00000000-0005-0000-0000-0000400A0000}"/>
    <cellStyle name="Millares 4 4 3 2 2" xfId="7700" xr:uid="{00000000-0005-0000-0000-0000410A0000}"/>
    <cellStyle name="Millares 4 4 3 2 2 2" xfId="15846" xr:uid="{00000000-0005-0000-0000-0000420A0000}"/>
    <cellStyle name="Millares 4 4 3 2 2 2 2" xfId="32142" xr:uid="{00000000-0005-0000-0000-0000430A0000}"/>
    <cellStyle name="Millares 4 4 3 2 2 3" xfId="23996" xr:uid="{00000000-0005-0000-0000-0000440A0000}"/>
    <cellStyle name="Millares 4 4 3 2 3" xfId="10547" xr:uid="{00000000-0005-0000-0000-0000450A0000}"/>
    <cellStyle name="Millares 4 4 3 2 3 2" xfId="26843" xr:uid="{00000000-0005-0000-0000-0000460A0000}"/>
    <cellStyle name="Millares 4 4 3 2 4" xfId="18697" xr:uid="{00000000-0005-0000-0000-0000470A0000}"/>
    <cellStyle name="Millares 4 4 3 3" xfId="6290" xr:uid="{00000000-0005-0000-0000-0000480A0000}"/>
    <cellStyle name="Millares 4 4 3 3 2" xfId="14436" xr:uid="{00000000-0005-0000-0000-0000490A0000}"/>
    <cellStyle name="Millares 4 4 3 3 2 2" xfId="30732" xr:uid="{00000000-0005-0000-0000-00004A0A0000}"/>
    <cellStyle name="Millares 4 4 3 3 3" xfId="22586" xr:uid="{00000000-0005-0000-0000-00004B0A0000}"/>
    <cellStyle name="Millares 4 4 3 4" xfId="9137" xr:uid="{00000000-0005-0000-0000-00004C0A0000}"/>
    <cellStyle name="Millares 4 4 3 4 2" xfId="25433" xr:uid="{00000000-0005-0000-0000-00004D0A0000}"/>
    <cellStyle name="Millares 4 4 3 5" xfId="17287" xr:uid="{00000000-0005-0000-0000-00004E0A0000}"/>
    <cellStyle name="Millares 4 4 4" xfId="1696" xr:uid="{00000000-0005-0000-0000-00004F0A0000}"/>
    <cellStyle name="Millares 4 4 4 2" xfId="6995" xr:uid="{00000000-0005-0000-0000-0000500A0000}"/>
    <cellStyle name="Millares 4 4 4 2 2" xfId="15141" xr:uid="{00000000-0005-0000-0000-0000510A0000}"/>
    <cellStyle name="Millares 4 4 4 2 2 2" xfId="31437" xr:uid="{00000000-0005-0000-0000-0000520A0000}"/>
    <cellStyle name="Millares 4 4 4 2 3" xfId="23291" xr:uid="{00000000-0005-0000-0000-0000530A0000}"/>
    <cellStyle name="Millares 4 4 4 3" xfId="9842" xr:uid="{00000000-0005-0000-0000-0000540A0000}"/>
    <cellStyle name="Millares 4 4 4 3 2" xfId="26138" xr:uid="{00000000-0005-0000-0000-0000550A0000}"/>
    <cellStyle name="Millares 4 4 4 4" xfId="17992" xr:uid="{00000000-0005-0000-0000-0000560A0000}"/>
    <cellStyle name="Millares 4 4 5" xfId="5585" xr:uid="{00000000-0005-0000-0000-0000570A0000}"/>
    <cellStyle name="Millares 4 4 5 2" xfId="13731" xr:uid="{00000000-0005-0000-0000-0000580A0000}"/>
    <cellStyle name="Millares 4 4 5 2 2" xfId="30027" xr:uid="{00000000-0005-0000-0000-0000590A0000}"/>
    <cellStyle name="Millares 4 4 5 3" xfId="21881" xr:uid="{00000000-0005-0000-0000-00005A0A0000}"/>
    <cellStyle name="Millares 4 4 6" xfId="8432" xr:uid="{00000000-0005-0000-0000-00005B0A0000}"/>
    <cellStyle name="Millares 4 4 6 2" xfId="24728" xr:uid="{00000000-0005-0000-0000-00005C0A0000}"/>
    <cellStyle name="Millares 4 4 7" xfId="16582" xr:uid="{00000000-0005-0000-0000-00005D0A0000}"/>
    <cellStyle name="Millares 4 5" xfId="375" xr:uid="{00000000-0005-0000-0000-00005E0A0000}"/>
    <cellStyle name="Millares 4 5 2" xfId="1081" xr:uid="{00000000-0005-0000-0000-00005F0A0000}"/>
    <cellStyle name="Millares 4 5 2 2" xfId="2491" xr:uid="{00000000-0005-0000-0000-0000600A0000}"/>
    <cellStyle name="Millares 4 5 2 2 2" xfId="7790" xr:uid="{00000000-0005-0000-0000-0000610A0000}"/>
    <cellStyle name="Millares 4 5 2 2 2 2" xfId="15936" xr:uid="{00000000-0005-0000-0000-0000620A0000}"/>
    <cellStyle name="Millares 4 5 2 2 2 2 2" xfId="32232" xr:uid="{00000000-0005-0000-0000-0000630A0000}"/>
    <cellStyle name="Millares 4 5 2 2 2 3" xfId="24086" xr:uid="{00000000-0005-0000-0000-0000640A0000}"/>
    <cellStyle name="Millares 4 5 2 2 3" xfId="10637" xr:uid="{00000000-0005-0000-0000-0000650A0000}"/>
    <cellStyle name="Millares 4 5 2 2 3 2" xfId="26933" xr:uid="{00000000-0005-0000-0000-0000660A0000}"/>
    <cellStyle name="Millares 4 5 2 2 4" xfId="18787" xr:uid="{00000000-0005-0000-0000-0000670A0000}"/>
    <cellStyle name="Millares 4 5 2 3" xfId="6380" xr:uid="{00000000-0005-0000-0000-0000680A0000}"/>
    <cellStyle name="Millares 4 5 2 3 2" xfId="14526" xr:uid="{00000000-0005-0000-0000-0000690A0000}"/>
    <cellStyle name="Millares 4 5 2 3 2 2" xfId="30822" xr:uid="{00000000-0005-0000-0000-00006A0A0000}"/>
    <cellStyle name="Millares 4 5 2 3 3" xfId="22676" xr:uid="{00000000-0005-0000-0000-00006B0A0000}"/>
    <cellStyle name="Millares 4 5 2 4" xfId="9227" xr:uid="{00000000-0005-0000-0000-00006C0A0000}"/>
    <cellStyle name="Millares 4 5 2 4 2" xfId="25523" xr:uid="{00000000-0005-0000-0000-00006D0A0000}"/>
    <cellStyle name="Millares 4 5 2 5" xfId="17377" xr:uid="{00000000-0005-0000-0000-00006E0A0000}"/>
    <cellStyle name="Millares 4 5 3" xfId="1786" xr:uid="{00000000-0005-0000-0000-00006F0A0000}"/>
    <cellStyle name="Millares 4 5 3 2" xfId="7085" xr:uid="{00000000-0005-0000-0000-0000700A0000}"/>
    <cellStyle name="Millares 4 5 3 2 2" xfId="15231" xr:uid="{00000000-0005-0000-0000-0000710A0000}"/>
    <cellStyle name="Millares 4 5 3 2 2 2" xfId="31527" xr:uid="{00000000-0005-0000-0000-0000720A0000}"/>
    <cellStyle name="Millares 4 5 3 2 3" xfId="23381" xr:uid="{00000000-0005-0000-0000-0000730A0000}"/>
    <cellStyle name="Millares 4 5 3 3" xfId="9932" xr:uid="{00000000-0005-0000-0000-0000740A0000}"/>
    <cellStyle name="Millares 4 5 3 3 2" xfId="26228" xr:uid="{00000000-0005-0000-0000-0000750A0000}"/>
    <cellStyle name="Millares 4 5 3 4" xfId="18082" xr:uid="{00000000-0005-0000-0000-0000760A0000}"/>
    <cellStyle name="Millares 4 5 4" xfId="5675" xr:uid="{00000000-0005-0000-0000-0000770A0000}"/>
    <cellStyle name="Millares 4 5 4 2" xfId="13821" xr:uid="{00000000-0005-0000-0000-0000780A0000}"/>
    <cellStyle name="Millares 4 5 4 2 2" xfId="30117" xr:uid="{00000000-0005-0000-0000-0000790A0000}"/>
    <cellStyle name="Millares 4 5 4 3" xfId="21971" xr:uid="{00000000-0005-0000-0000-00007A0A0000}"/>
    <cellStyle name="Millares 4 5 5" xfId="8522" xr:uid="{00000000-0005-0000-0000-00007B0A0000}"/>
    <cellStyle name="Millares 4 5 5 2" xfId="24818" xr:uid="{00000000-0005-0000-0000-00007C0A0000}"/>
    <cellStyle name="Millares 4 5 6" xfId="16672" xr:uid="{00000000-0005-0000-0000-00007D0A0000}"/>
    <cellStyle name="Millares 4 6" xfId="737" xr:uid="{00000000-0005-0000-0000-00007E0A0000}"/>
    <cellStyle name="Millares 4 6 2" xfId="2147" xr:uid="{00000000-0005-0000-0000-00007F0A0000}"/>
    <cellStyle name="Millares 4 6 2 2" xfId="7446" xr:uid="{00000000-0005-0000-0000-0000800A0000}"/>
    <cellStyle name="Millares 4 6 2 2 2" xfId="15592" xr:uid="{00000000-0005-0000-0000-0000810A0000}"/>
    <cellStyle name="Millares 4 6 2 2 2 2" xfId="31888" xr:uid="{00000000-0005-0000-0000-0000820A0000}"/>
    <cellStyle name="Millares 4 6 2 2 3" xfId="23742" xr:uid="{00000000-0005-0000-0000-0000830A0000}"/>
    <cellStyle name="Millares 4 6 2 3" xfId="10293" xr:uid="{00000000-0005-0000-0000-0000840A0000}"/>
    <cellStyle name="Millares 4 6 2 3 2" xfId="26589" xr:uid="{00000000-0005-0000-0000-0000850A0000}"/>
    <cellStyle name="Millares 4 6 2 4" xfId="18443" xr:uid="{00000000-0005-0000-0000-0000860A0000}"/>
    <cellStyle name="Millares 4 6 3" xfId="6036" xr:uid="{00000000-0005-0000-0000-0000870A0000}"/>
    <cellStyle name="Millares 4 6 3 2" xfId="14182" xr:uid="{00000000-0005-0000-0000-0000880A0000}"/>
    <cellStyle name="Millares 4 6 3 2 2" xfId="30478" xr:uid="{00000000-0005-0000-0000-0000890A0000}"/>
    <cellStyle name="Millares 4 6 3 3" xfId="22332" xr:uid="{00000000-0005-0000-0000-00008A0A0000}"/>
    <cellStyle name="Millares 4 6 4" xfId="8883" xr:uid="{00000000-0005-0000-0000-00008B0A0000}"/>
    <cellStyle name="Millares 4 6 4 2" xfId="25179" xr:uid="{00000000-0005-0000-0000-00008C0A0000}"/>
    <cellStyle name="Millares 4 6 5" xfId="17033" xr:uid="{00000000-0005-0000-0000-00008D0A0000}"/>
    <cellStyle name="Millares 4 7" xfId="1442" xr:uid="{00000000-0005-0000-0000-00008E0A0000}"/>
    <cellStyle name="Millares 4 7 2" xfId="6741" xr:uid="{00000000-0005-0000-0000-00008F0A0000}"/>
    <cellStyle name="Millares 4 7 2 2" xfId="14887" xr:uid="{00000000-0005-0000-0000-0000900A0000}"/>
    <cellStyle name="Millares 4 7 2 2 2" xfId="31183" xr:uid="{00000000-0005-0000-0000-0000910A0000}"/>
    <cellStyle name="Millares 4 7 2 3" xfId="23037" xr:uid="{00000000-0005-0000-0000-0000920A0000}"/>
    <cellStyle name="Millares 4 7 3" xfId="9588" xr:uid="{00000000-0005-0000-0000-0000930A0000}"/>
    <cellStyle name="Millares 4 7 3 2" xfId="25884" xr:uid="{00000000-0005-0000-0000-0000940A0000}"/>
    <cellStyle name="Millares 4 7 4" xfId="17738" xr:uid="{00000000-0005-0000-0000-0000950A0000}"/>
    <cellStyle name="Millares 4 8" xfId="5331" xr:uid="{00000000-0005-0000-0000-0000960A0000}"/>
    <cellStyle name="Millares 4 8 2" xfId="13477" xr:uid="{00000000-0005-0000-0000-0000970A0000}"/>
    <cellStyle name="Millares 4 8 2 2" xfId="29773" xr:uid="{00000000-0005-0000-0000-0000980A0000}"/>
    <cellStyle name="Millares 4 8 3" xfId="21627" xr:uid="{00000000-0005-0000-0000-0000990A0000}"/>
    <cellStyle name="Millares 4 9" xfId="8178" xr:uid="{00000000-0005-0000-0000-00009A0A0000}"/>
    <cellStyle name="Millares 4 9 2" xfId="24474" xr:uid="{00000000-0005-0000-0000-00009B0A0000}"/>
    <cellStyle name="Millares 5" xfId="53" xr:uid="{00000000-0005-0000-0000-00009C0A0000}"/>
    <cellStyle name="Millares 5 2" xfId="143" xr:uid="{00000000-0005-0000-0000-00009D0A0000}"/>
    <cellStyle name="Millares 5 2 2" xfId="487" xr:uid="{00000000-0005-0000-0000-00009E0A0000}"/>
    <cellStyle name="Millares 5 2 2 2" xfId="1193" xr:uid="{00000000-0005-0000-0000-00009F0A0000}"/>
    <cellStyle name="Millares 5 2 2 2 2" xfId="2603" xr:uid="{00000000-0005-0000-0000-0000A00A0000}"/>
    <cellStyle name="Millares 5 2 2 2 2 2" xfId="7902" xr:uid="{00000000-0005-0000-0000-0000A10A0000}"/>
    <cellStyle name="Millares 5 2 2 2 2 2 2" xfId="16048" xr:uid="{00000000-0005-0000-0000-0000A20A0000}"/>
    <cellStyle name="Millares 5 2 2 2 2 2 2 2" xfId="32344" xr:uid="{00000000-0005-0000-0000-0000A30A0000}"/>
    <cellStyle name="Millares 5 2 2 2 2 2 3" xfId="24198" xr:uid="{00000000-0005-0000-0000-0000A40A0000}"/>
    <cellStyle name="Millares 5 2 2 2 2 3" xfId="10749" xr:uid="{00000000-0005-0000-0000-0000A50A0000}"/>
    <cellStyle name="Millares 5 2 2 2 2 3 2" xfId="27045" xr:uid="{00000000-0005-0000-0000-0000A60A0000}"/>
    <cellStyle name="Millares 5 2 2 2 2 4" xfId="18899" xr:uid="{00000000-0005-0000-0000-0000A70A0000}"/>
    <cellStyle name="Millares 5 2 2 2 3" xfId="6492" xr:uid="{00000000-0005-0000-0000-0000A80A0000}"/>
    <cellStyle name="Millares 5 2 2 2 3 2" xfId="14638" xr:uid="{00000000-0005-0000-0000-0000A90A0000}"/>
    <cellStyle name="Millares 5 2 2 2 3 2 2" xfId="30934" xr:uid="{00000000-0005-0000-0000-0000AA0A0000}"/>
    <cellStyle name="Millares 5 2 2 2 3 3" xfId="22788" xr:uid="{00000000-0005-0000-0000-0000AB0A0000}"/>
    <cellStyle name="Millares 5 2 2 2 4" xfId="9339" xr:uid="{00000000-0005-0000-0000-0000AC0A0000}"/>
    <cellStyle name="Millares 5 2 2 2 4 2" xfId="25635" xr:uid="{00000000-0005-0000-0000-0000AD0A0000}"/>
    <cellStyle name="Millares 5 2 2 2 5" xfId="17489" xr:uid="{00000000-0005-0000-0000-0000AE0A0000}"/>
    <cellStyle name="Millares 5 2 2 3" xfId="1898" xr:uid="{00000000-0005-0000-0000-0000AF0A0000}"/>
    <cellStyle name="Millares 5 2 2 3 2" xfId="7197" xr:uid="{00000000-0005-0000-0000-0000B00A0000}"/>
    <cellStyle name="Millares 5 2 2 3 2 2" xfId="15343" xr:uid="{00000000-0005-0000-0000-0000B10A0000}"/>
    <cellStyle name="Millares 5 2 2 3 2 2 2" xfId="31639" xr:uid="{00000000-0005-0000-0000-0000B20A0000}"/>
    <cellStyle name="Millares 5 2 2 3 2 3" xfId="23493" xr:uid="{00000000-0005-0000-0000-0000B30A0000}"/>
    <cellStyle name="Millares 5 2 2 3 3" xfId="10044" xr:uid="{00000000-0005-0000-0000-0000B40A0000}"/>
    <cellStyle name="Millares 5 2 2 3 3 2" xfId="26340" xr:uid="{00000000-0005-0000-0000-0000B50A0000}"/>
    <cellStyle name="Millares 5 2 2 3 4" xfId="18194" xr:uid="{00000000-0005-0000-0000-0000B60A0000}"/>
    <cellStyle name="Millares 5 2 2 4" xfId="5787" xr:uid="{00000000-0005-0000-0000-0000B70A0000}"/>
    <cellStyle name="Millares 5 2 2 4 2" xfId="13933" xr:uid="{00000000-0005-0000-0000-0000B80A0000}"/>
    <cellStyle name="Millares 5 2 2 4 2 2" xfId="30229" xr:uid="{00000000-0005-0000-0000-0000B90A0000}"/>
    <cellStyle name="Millares 5 2 2 4 3" xfId="22083" xr:uid="{00000000-0005-0000-0000-0000BA0A0000}"/>
    <cellStyle name="Millares 5 2 2 5" xfId="8634" xr:uid="{00000000-0005-0000-0000-0000BB0A0000}"/>
    <cellStyle name="Millares 5 2 2 5 2" xfId="24930" xr:uid="{00000000-0005-0000-0000-0000BC0A0000}"/>
    <cellStyle name="Millares 5 2 2 6" xfId="16784" xr:uid="{00000000-0005-0000-0000-0000BD0A0000}"/>
    <cellStyle name="Millares 5 2 3" xfId="849" xr:uid="{00000000-0005-0000-0000-0000BE0A0000}"/>
    <cellStyle name="Millares 5 2 3 2" xfId="2259" xr:uid="{00000000-0005-0000-0000-0000BF0A0000}"/>
    <cellStyle name="Millares 5 2 3 2 2" xfId="7558" xr:uid="{00000000-0005-0000-0000-0000C00A0000}"/>
    <cellStyle name="Millares 5 2 3 2 2 2" xfId="15704" xr:uid="{00000000-0005-0000-0000-0000C10A0000}"/>
    <cellStyle name="Millares 5 2 3 2 2 2 2" xfId="32000" xr:uid="{00000000-0005-0000-0000-0000C20A0000}"/>
    <cellStyle name="Millares 5 2 3 2 2 3" xfId="23854" xr:uid="{00000000-0005-0000-0000-0000C30A0000}"/>
    <cellStyle name="Millares 5 2 3 2 3" xfId="10405" xr:uid="{00000000-0005-0000-0000-0000C40A0000}"/>
    <cellStyle name="Millares 5 2 3 2 3 2" xfId="26701" xr:uid="{00000000-0005-0000-0000-0000C50A0000}"/>
    <cellStyle name="Millares 5 2 3 2 4" xfId="18555" xr:uid="{00000000-0005-0000-0000-0000C60A0000}"/>
    <cellStyle name="Millares 5 2 3 3" xfId="6148" xr:uid="{00000000-0005-0000-0000-0000C70A0000}"/>
    <cellStyle name="Millares 5 2 3 3 2" xfId="14294" xr:uid="{00000000-0005-0000-0000-0000C80A0000}"/>
    <cellStyle name="Millares 5 2 3 3 2 2" xfId="30590" xr:uid="{00000000-0005-0000-0000-0000C90A0000}"/>
    <cellStyle name="Millares 5 2 3 3 3" xfId="22444" xr:uid="{00000000-0005-0000-0000-0000CA0A0000}"/>
    <cellStyle name="Millares 5 2 3 4" xfId="8995" xr:uid="{00000000-0005-0000-0000-0000CB0A0000}"/>
    <cellStyle name="Millares 5 2 3 4 2" xfId="25291" xr:uid="{00000000-0005-0000-0000-0000CC0A0000}"/>
    <cellStyle name="Millares 5 2 3 5" xfId="17145" xr:uid="{00000000-0005-0000-0000-0000CD0A0000}"/>
    <cellStyle name="Millares 5 2 4" xfId="1554" xr:uid="{00000000-0005-0000-0000-0000CE0A0000}"/>
    <cellStyle name="Millares 5 2 4 2" xfId="6853" xr:uid="{00000000-0005-0000-0000-0000CF0A0000}"/>
    <cellStyle name="Millares 5 2 4 2 2" xfId="14999" xr:uid="{00000000-0005-0000-0000-0000D00A0000}"/>
    <cellStyle name="Millares 5 2 4 2 2 2" xfId="31295" xr:uid="{00000000-0005-0000-0000-0000D10A0000}"/>
    <cellStyle name="Millares 5 2 4 2 3" xfId="23149" xr:uid="{00000000-0005-0000-0000-0000D20A0000}"/>
    <cellStyle name="Millares 5 2 4 3" xfId="9700" xr:uid="{00000000-0005-0000-0000-0000D30A0000}"/>
    <cellStyle name="Millares 5 2 4 3 2" xfId="25996" xr:uid="{00000000-0005-0000-0000-0000D40A0000}"/>
    <cellStyle name="Millares 5 2 4 4" xfId="17850" xr:uid="{00000000-0005-0000-0000-0000D50A0000}"/>
    <cellStyle name="Millares 5 2 5" xfId="5443" xr:uid="{00000000-0005-0000-0000-0000D60A0000}"/>
    <cellStyle name="Millares 5 2 5 2" xfId="13589" xr:uid="{00000000-0005-0000-0000-0000D70A0000}"/>
    <cellStyle name="Millares 5 2 5 2 2" xfId="29885" xr:uid="{00000000-0005-0000-0000-0000D80A0000}"/>
    <cellStyle name="Millares 5 2 5 3" xfId="21739" xr:uid="{00000000-0005-0000-0000-0000D90A0000}"/>
    <cellStyle name="Millares 5 2 6" xfId="8290" xr:uid="{00000000-0005-0000-0000-0000DA0A0000}"/>
    <cellStyle name="Millares 5 2 6 2" xfId="24586" xr:uid="{00000000-0005-0000-0000-0000DB0A0000}"/>
    <cellStyle name="Millares 5 2 7" xfId="16440" xr:uid="{00000000-0005-0000-0000-0000DC0A0000}"/>
    <cellStyle name="Millares 5 3" xfId="307" xr:uid="{00000000-0005-0000-0000-0000DD0A0000}"/>
    <cellStyle name="Millares 5 3 2" xfId="651" xr:uid="{00000000-0005-0000-0000-0000DE0A0000}"/>
    <cellStyle name="Millares 5 3 2 2" xfId="1357" xr:uid="{00000000-0005-0000-0000-0000DF0A0000}"/>
    <cellStyle name="Millares 5 3 2 2 2" xfId="2767" xr:uid="{00000000-0005-0000-0000-0000E00A0000}"/>
    <cellStyle name="Millares 5 3 2 2 2 2" xfId="8066" xr:uid="{00000000-0005-0000-0000-0000E10A0000}"/>
    <cellStyle name="Millares 5 3 2 2 2 2 2" xfId="16212" xr:uid="{00000000-0005-0000-0000-0000E20A0000}"/>
    <cellStyle name="Millares 5 3 2 2 2 2 2 2" xfId="32508" xr:uid="{00000000-0005-0000-0000-0000E30A0000}"/>
    <cellStyle name="Millares 5 3 2 2 2 2 3" xfId="24362" xr:uid="{00000000-0005-0000-0000-0000E40A0000}"/>
    <cellStyle name="Millares 5 3 2 2 2 3" xfId="10913" xr:uid="{00000000-0005-0000-0000-0000E50A0000}"/>
    <cellStyle name="Millares 5 3 2 2 2 3 2" xfId="27209" xr:uid="{00000000-0005-0000-0000-0000E60A0000}"/>
    <cellStyle name="Millares 5 3 2 2 2 4" xfId="19063" xr:uid="{00000000-0005-0000-0000-0000E70A0000}"/>
    <cellStyle name="Millares 5 3 2 2 3" xfId="6656" xr:uid="{00000000-0005-0000-0000-0000E80A0000}"/>
    <cellStyle name="Millares 5 3 2 2 3 2" xfId="14802" xr:uid="{00000000-0005-0000-0000-0000E90A0000}"/>
    <cellStyle name="Millares 5 3 2 2 3 2 2" xfId="31098" xr:uid="{00000000-0005-0000-0000-0000EA0A0000}"/>
    <cellStyle name="Millares 5 3 2 2 3 3" xfId="22952" xr:uid="{00000000-0005-0000-0000-0000EB0A0000}"/>
    <cellStyle name="Millares 5 3 2 2 4" xfId="9503" xr:uid="{00000000-0005-0000-0000-0000EC0A0000}"/>
    <cellStyle name="Millares 5 3 2 2 4 2" xfId="25799" xr:uid="{00000000-0005-0000-0000-0000ED0A0000}"/>
    <cellStyle name="Millares 5 3 2 2 5" xfId="17653" xr:uid="{00000000-0005-0000-0000-0000EE0A0000}"/>
    <cellStyle name="Millares 5 3 2 3" xfId="2062" xr:uid="{00000000-0005-0000-0000-0000EF0A0000}"/>
    <cellStyle name="Millares 5 3 2 3 2" xfId="7361" xr:uid="{00000000-0005-0000-0000-0000F00A0000}"/>
    <cellStyle name="Millares 5 3 2 3 2 2" xfId="15507" xr:uid="{00000000-0005-0000-0000-0000F10A0000}"/>
    <cellStyle name="Millares 5 3 2 3 2 2 2" xfId="31803" xr:uid="{00000000-0005-0000-0000-0000F20A0000}"/>
    <cellStyle name="Millares 5 3 2 3 2 3" xfId="23657" xr:uid="{00000000-0005-0000-0000-0000F30A0000}"/>
    <cellStyle name="Millares 5 3 2 3 3" xfId="10208" xr:uid="{00000000-0005-0000-0000-0000F40A0000}"/>
    <cellStyle name="Millares 5 3 2 3 3 2" xfId="26504" xr:uid="{00000000-0005-0000-0000-0000F50A0000}"/>
    <cellStyle name="Millares 5 3 2 3 4" xfId="18358" xr:uid="{00000000-0005-0000-0000-0000F60A0000}"/>
    <cellStyle name="Millares 5 3 2 4" xfId="5951" xr:uid="{00000000-0005-0000-0000-0000F70A0000}"/>
    <cellStyle name="Millares 5 3 2 4 2" xfId="14097" xr:uid="{00000000-0005-0000-0000-0000F80A0000}"/>
    <cellStyle name="Millares 5 3 2 4 2 2" xfId="30393" xr:uid="{00000000-0005-0000-0000-0000F90A0000}"/>
    <cellStyle name="Millares 5 3 2 4 3" xfId="22247" xr:uid="{00000000-0005-0000-0000-0000FA0A0000}"/>
    <cellStyle name="Millares 5 3 2 5" xfId="8798" xr:uid="{00000000-0005-0000-0000-0000FB0A0000}"/>
    <cellStyle name="Millares 5 3 2 5 2" xfId="25094" xr:uid="{00000000-0005-0000-0000-0000FC0A0000}"/>
    <cellStyle name="Millares 5 3 2 6" xfId="16948" xr:uid="{00000000-0005-0000-0000-0000FD0A0000}"/>
    <cellStyle name="Millares 5 3 3" xfId="1013" xr:uid="{00000000-0005-0000-0000-0000FE0A0000}"/>
    <cellStyle name="Millares 5 3 3 2" xfId="2423" xr:uid="{00000000-0005-0000-0000-0000FF0A0000}"/>
    <cellStyle name="Millares 5 3 3 2 2" xfId="7722" xr:uid="{00000000-0005-0000-0000-0000000B0000}"/>
    <cellStyle name="Millares 5 3 3 2 2 2" xfId="15868" xr:uid="{00000000-0005-0000-0000-0000010B0000}"/>
    <cellStyle name="Millares 5 3 3 2 2 2 2" xfId="32164" xr:uid="{00000000-0005-0000-0000-0000020B0000}"/>
    <cellStyle name="Millares 5 3 3 2 2 3" xfId="24018" xr:uid="{00000000-0005-0000-0000-0000030B0000}"/>
    <cellStyle name="Millares 5 3 3 2 3" xfId="10569" xr:uid="{00000000-0005-0000-0000-0000040B0000}"/>
    <cellStyle name="Millares 5 3 3 2 3 2" xfId="26865" xr:uid="{00000000-0005-0000-0000-0000050B0000}"/>
    <cellStyle name="Millares 5 3 3 2 4" xfId="18719" xr:uid="{00000000-0005-0000-0000-0000060B0000}"/>
    <cellStyle name="Millares 5 3 3 3" xfId="6312" xr:uid="{00000000-0005-0000-0000-0000070B0000}"/>
    <cellStyle name="Millares 5 3 3 3 2" xfId="14458" xr:uid="{00000000-0005-0000-0000-0000080B0000}"/>
    <cellStyle name="Millares 5 3 3 3 2 2" xfId="30754" xr:uid="{00000000-0005-0000-0000-0000090B0000}"/>
    <cellStyle name="Millares 5 3 3 3 3" xfId="22608" xr:uid="{00000000-0005-0000-0000-00000A0B0000}"/>
    <cellStyle name="Millares 5 3 3 4" xfId="9159" xr:uid="{00000000-0005-0000-0000-00000B0B0000}"/>
    <cellStyle name="Millares 5 3 3 4 2" xfId="25455" xr:uid="{00000000-0005-0000-0000-00000C0B0000}"/>
    <cellStyle name="Millares 5 3 3 5" xfId="17309" xr:uid="{00000000-0005-0000-0000-00000D0B0000}"/>
    <cellStyle name="Millares 5 3 4" xfId="1718" xr:uid="{00000000-0005-0000-0000-00000E0B0000}"/>
    <cellStyle name="Millares 5 3 4 2" xfId="7017" xr:uid="{00000000-0005-0000-0000-00000F0B0000}"/>
    <cellStyle name="Millares 5 3 4 2 2" xfId="15163" xr:uid="{00000000-0005-0000-0000-0000100B0000}"/>
    <cellStyle name="Millares 5 3 4 2 2 2" xfId="31459" xr:uid="{00000000-0005-0000-0000-0000110B0000}"/>
    <cellStyle name="Millares 5 3 4 2 3" xfId="23313" xr:uid="{00000000-0005-0000-0000-0000120B0000}"/>
    <cellStyle name="Millares 5 3 4 3" xfId="9864" xr:uid="{00000000-0005-0000-0000-0000130B0000}"/>
    <cellStyle name="Millares 5 3 4 3 2" xfId="26160" xr:uid="{00000000-0005-0000-0000-0000140B0000}"/>
    <cellStyle name="Millares 5 3 4 4" xfId="18014" xr:uid="{00000000-0005-0000-0000-0000150B0000}"/>
    <cellStyle name="Millares 5 3 5" xfId="5607" xr:uid="{00000000-0005-0000-0000-0000160B0000}"/>
    <cellStyle name="Millares 5 3 5 2" xfId="13753" xr:uid="{00000000-0005-0000-0000-0000170B0000}"/>
    <cellStyle name="Millares 5 3 5 2 2" xfId="30049" xr:uid="{00000000-0005-0000-0000-0000180B0000}"/>
    <cellStyle name="Millares 5 3 5 3" xfId="21903" xr:uid="{00000000-0005-0000-0000-0000190B0000}"/>
    <cellStyle name="Millares 5 3 6" xfId="8454" xr:uid="{00000000-0005-0000-0000-00001A0B0000}"/>
    <cellStyle name="Millares 5 3 6 2" xfId="24750" xr:uid="{00000000-0005-0000-0000-00001B0B0000}"/>
    <cellStyle name="Millares 5 3 7" xfId="16604" xr:uid="{00000000-0005-0000-0000-00001C0B0000}"/>
    <cellStyle name="Millares 5 4" xfId="397" xr:uid="{00000000-0005-0000-0000-00001D0B0000}"/>
    <cellStyle name="Millares 5 4 2" xfId="1103" xr:uid="{00000000-0005-0000-0000-00001E0B0000}"/>
    <cellStyle name="Millares 5 4 2 2" xfId="2513" xr:uid="{00000000-0005-0000-0000-00001F0B0000}"/>
    <cellStyle name="Millares 5 4 2 2 2" xfId="7812" xr:uid="{00000000-0005-0000-0000-0000200B0000}"/>
    <cellStyle name="Millares 5 4 2 2 2 2" xfId="15958" xr:uid="{00000000-0005-0000-0000-0000210B0000}"/>
    <cellStyle name="Millares 5 4 2 2 2 2 2" xfId="32254" xr:uid="{00000000-0005-0000-0000-0000220B0000}"/>
    <cellStyle name="Millares 5 4 2 2 2 3" xfId="24108" xr:uid="{00000000-0005-0000-0000-0000230B0000}"/>
    <cellStyle name="Millares 5 4 2 2 3" xfId="10659" xr:uid="{00000000-0005-0000-0000-0000240B0000}"/>
    <cellStyle name="Millares 5 4 2 2 3 2" xfId="26955" xr:uid="{00000000-0005-0000-0000-0000250B0000}"/>
    <cellStyle name="Millares 5 4 2 2 4" xfId="18809" xr:uid="{00000000-0005-0000-0000-0000260B0000}"/>
    <cellStyle name="Millares 5 4 2 3" xfId="6402" xr:uid="{00000000-0005-0000-0000-0000270B0000}"/>
    <cellStyle name="Millares 5 4 2 3 2" xfId="14548" xr:uid="{00000000-0005-0000-0000-0000280B0000}"/>
    <cellStyle name="Millares 5 4 2 3 2 2" xfId="30844" xr:uid="{00000000-0005-0000-0000-0000290B0000}"/>
    <cellStyle name="Millares 5 4 2 3 3" xfId="22698" xr:uid="{00000000-0005-0000-0000-00002A0B0000}"/>
    <cellStyle name="Millares 5 4 2 4" xfId="9249" xr:uid="{00000000-0005-0000-0000-00002B0B0000}"/>
    <cellStyle name="Millares 5 4 2 4 2" xfId="25545" xr:uid="{00000000-0005-0000-0000-00002C0B0000}"/>
    <cellStyle name="Millares 5 4 2 5" xfId="17399" xr:uid="{00000000-0005-0000-0000-00002D0B0000}"/>
    <cellStyle name="Millares 5 4 3" xfId="1808" xr:uid="{00000000-0005-0000-0000-00002E0B0000}"/>
    <cellStyle name="Millares 5 4 3 2" xfId="7107" xr:uid="{00000000-0005-0000-0000-00002F0B0000}"/>
    <cellStyle name="Millares 5 4 3 2 2" xfId="15253" xr:uid="{00000000-0005-0000-0000-0000300B0000}"/>
    <cellStyle name="Millares 5 4 3 2 2 2" xfId="31549" xr:uid="{00000000-0005-0000-0000-0000310B0000}"/>
    <cellStyle name="Millares 5 4 3 2 3" xfId="23403" xr:uid="{00000000-0005-0000-0000-0000320B0000}"/>
    <cellStyle name="Millares 5 4 3 3" xfId="9954" xr:uid="{00000000-0005-0000-0000-0000330B0000}"/>
    <cellStyle name="Millares 5 4 3 3 2" xfId="26250" xr:uid="{00000000-0005-0000-0000-0000340B0000}"/>
    <cellStyle name="Millares 5 4 3 4" xfId="18104" xr:uid="{00000000-0005-0000-0000-0000350B0000}"/>
    <cellStyle name="Millares 5 4 4" xfId="5697" xr:uid="{00000000-0005-0000-0000-0000360B0000}"/>
    <cellStyle name="Millares 5 4 4 2" xfId="13843" xr:uid="{00000000-0005-0000-0000-0000370B0000}"/>
    <cellStyle name="Millares 5 4 4 2 2" xfId="30139" xr:uid="{00000000-0005-0000-0000-0000380B0000}"/>
    <cellStyle name="Millares 5 4 4 3" xfId="21993" xr:uid="{00000000-0005-0000-0000-0000390B0000}"/>
    <cellStyle name="Millares 5 4 5" xfId="8544" xr:uid="{00000000-0005-0000-0000-00003A0B0000}"/>
    <cellStyle name="Millares 5 4 5 2" xfId="24840" xr:uid="{00000000-0005-0000-0000-00003B0B0000}"/>
    <cellStyle name="Millares 5 4 6" xfId="16694" xr:uid="{00000000-0005-0000-0000-00003C0B0000}"/>
    <cellStyle name="Millares 5 5" xfId="759" xr:uid="{00000000-0005-0000-0000-00003D0B0000}"/>
    <cellStyle name="Millares 5 5 2" xfId="2169" xr:uid="{00000000-0005-0000-0000-00003E0B0000}"/>
    <cellStyle name="Millares 5 5 2 2" xfId="7468" xr:uid="{00000000-0005-0000-0000-00003F0B0000}"/>
    <cellStyle name="Millares 5 5 2 2 2" xfId="15614" xr:uid="{00000000-0005-0000-0000-0000400B0000}"/>
    <cellStyle name="Millares 5 5 2 2 2 2" xfId="31910" xr:uid="{00000000-0005-0000-0000-0000410B0000}"/>
    <cellStyle name="Millares 5 5 2 2 3" xfId="23764" xr:uid="{00000000-0005-0000-0000-0000420B0000}"/>
    <cellStyle name="Millares 5 5 2 3" xfId="10315" xr:uid="{00000000-0005-0000-0000-0000430B0000}"/>
    <cellStyle name="Millares 5 5 2 3 2" xfId="26611" xr:uid="{00000000-0005-0000-0000-0000440B0000}"/>
    <cellStyle name="Millares 5 5 2 4" xfId="18465" xr:uid="{00000000-0005-0000-0000-0000450B0000}"/>
    <cellStyle name="Millares 5 5 3" xfId="6058" xr:uid="{00000000-0005-0000-0000-0000460B0000}"/>
    <cellStyle name="Millares 5 5 3 2" xfId="14204" xr:uid="{00000000-0005-0000-0000-0000470B0000}"/>
    <cellStyle name="Millares 5 5 3 2 2" xfId="30500" xr:uid="{00000000-0005-0000-0000-0000480B0000}"/>
    <cellStyle name="Millares 5 5 3 3" xfId="22354" xr:uid="{00000000-0005-0000-0000-0000490B0000}"/>
    <cellStyle name="Millares 5 5 4" xfId="8905" xr:uid="{00000000-0005-0000-0000-00004A0B0000}"/>
    <cellStyle name="Millares 5 5 4 2" xfId="25201" xr:uid="{00000000-0005-0000-0000-00004B0B0000}"/>
    <cellStyle name="Millares 5 5 5" xfId="17055" xr:uid="{00000000-0005-0000-0000-00004C0B0000}"/>
    <cellStyle name="Millares 5 6" xfId="1464" xr:uid="{00000000-0005-0000-0000-00004D0B0000}"/>
    <cellStyle name="Millares 5 6 2" xfId="6763" xr:uid="{00000000-0005-0000-0000-00004E0B0000}"/>
    <cellStyle name="Millares 5 6 2 2" xfId="14909" xr:uid="{00000000-0005-0000-0000-00004F0B0000}"/>
    <cellStyle name="Millares 5 6 2 2 2" xfId="31205" xr:uid="{00000000-0005-0000-0000-0000500B0000}"/>
    <cellStyle name="Millares 5 6 2 3" xfId="23059" xr:uid="{00000000-0005-0000-0000-0000510B0000}"/>
    <cellStyle name="Millares 5 6 3" xfId="9610" xr:uid="{00000000-0005-0000-0000-0000520B0000}"/>
    <cellStyle name="Millares 5 6 3 2" xfId="25906" xr:uid="{00000000-0005-0000-0000-0000530B0000}"/>
    <cellStyle name="Millares 5 6 4" xfId="17760" xr:uid="{00000000-0005-0000-0000-0000540B0000}"/>
    <cellStyle name="Millares 5 7" xfId="5353" xr:uid="{00000000-0005-0000-0000-0000550B0000}"/>
    <cellStyle name="Millares 5 7 2" xfId="13499" xr:uid="{00000000-0005-0000-0000-0000560B0000}"/>
    <cellStyle name="Millares 5 7 2 2" xfId="29795" xr:uid="{00000000-0005-0000-0000-0000570B0000}"/>
    <cellStyle name="Millares 5 7 3" xfId="21649" xr:uid="{00000000-0005-0000-0000-0000580B0000}"/>
    <cellStyle name="Millares 5 8" xfId="8200" xr:uid="{00000000-0005-0000-0000-0000590B0000}"/>
    <cellStyle name="Millares 5 8 2" xfId="24496" xr:uid="{00000000-0005-0000-0000-00005A0B0000}"/>
    <cellStyle name="Millares 5 9" xfId="16350" xr:uid="{00000000-0005-0000-0000-00005B0B0000}"/>
    <cellStyle name="Millares 6" xfId="99" xr:uid="{00000000-0005-0000-0000-00005C0B0000}"/>
    <cellStyle name="Millares 6 2" xfId="443" xr:uid="{00000000-0005-0000-0000-00005D0B0000}"/>
    <cellStyle name="Millares 6 2 2" xfId="1149" xr:uid="{00000000-0005-0000-0000-00005E0B0000}"/>
    <cellStyle name="Millares 6 2 2 2" xfId="2559" xr:uid="{00000000-0005-0000-0000-00005F0B0000}"/>
    <cellStyle name="Millares 6 2 2 2 2" xfId="7858" xr:uid="{00000000-0005-0000-0000-0000600B0000}"/>
    <cellStyle name="Millares 6 2 2 2 2 2" xfId="16004" xr:uid="{00000000-0005-0000-0000-0000610B0000}"/>
    <cellStyle name="Millares 6 2 2 2 2 2 2" xfId="32300" xr:uid="{00000000-0005-0000-0000-0000620B0000}"/>
    <cellStyle name="Millares 6 2 2 2 2 3" xfId="24154" xr:uid="{00000000-0005-0000-0000-0000630B0000}"/>
    <cellStyle name="Millares 6 2 2 2 3" xfId="10705" xr:uid="{00000000-0005-0000-0000-0000640B0000}"/>
    <cellStyle name="Millares 6 2 2 2 3 2" xfId="27001" xr:uid="{00000000-0005-0000-0000-0000650B0000}"/>
    <cellStyle name="Millares 6 2 2 2 4" xfId="18855" xr:uid="{00000000-0005-0000-0000-0000660B0000}"/>
    <cellStyle name="Millares 6 2 2 3" xfId="6448" xr:uid="{00000000-0005-0000-0000-0000670B0000}"/>
    <cellStyle name="Millares 6 2 2 3 2" xfId="14594" xr:uid="{00000000-0005-0000-0000-0000680B0000}"/>
    <cellStyle name="Millares 6 2 2 3 2 2" xfId="30890" xr:uid="{00000000-0005-0000-0000-0000690B0000}"/>
    <cellStyle name="Millares 6 2 2 3 3" xfId="22744" xr:uid="{00000000-0005-0000-0000-00006A0B0000}"/>
    <cellStyle name="Millares 6 2 2 4" xfId="9295" xr:uid="{00000000-0005-0000-0000-00006B0B0000}"/>
    <cellStyle name="Millares 6 2 2 4 2" xfId="25591" xr:uid="{00000000-0005-0000-0000-00006C0B0000}"/>
    <cellStyle name="Millares 6 2 2 5" xfId="17445" xr:uid="{00000000-0005-0000-0000-00006D0B0000}"/>
    <cellStyle name="Millares 6 2 3" xfId="1854" xr:uid="{00000000-0005-0000-0000-00006E0B0000}"/>
    <cellStyle name="Millares 6 2 3 2" xfId="7153" xr:uid="{00000000-0005-0000-0000-00006F0B0000}"/>
    <cellStyle name="Millares 6 2 3 2 2" xfId="15299" xr:uid="{00000000-0005-0000-0000-0000700B0000}"/>
    <cellStyle name="Millares 6 2 3 2 2 2" xfId="31595" xr:uid="{00000000-0005-0000-0000-0000710B0000}"/>
    <cellStyle name="Millares 6 2 3 2 3" xfId="23449" xr:uid="{00000000-0005-0000-0000-0000720B0000}"/>
    <cellStyle name="Millares 6 2 3 3" xfId="10000" xr:uid="{00000000-0005-0000-0000-0000730B0000}"/>
    <cellStyle name="Millares 6 2 3 3 2" xfId="26296" xr:uid="{00000000-0005-0000-0000-0000740B0000}"/>
    <cellStyle name="Millares 6 2 3 4" xfId="18150" xr:uid="{00000000-0005-0000-0000-0000750B0000}"/>
    <cellStyle name="Millares 6 2 4" xfId="5743" xr:uid="{00000000-0005-0000-0000-0000760B0000}"/>
    <cellStyle name="Millares 6 2 4 2" xfId="13889" xr:uid="{00000000-0005-0000-0000-0000770B0000}"/>
    <cellStyle name="Millares 6 2 4 2 2" xfId="30185" xr:uid="{00000000-0005-0000-0000-0000780B0000}"/>
    <cellStyle name="Millares 6 2 4 3" xfId="22039" xr:uid="{00000000-0005-0000-0000-0000790B0000}"/>
    <cellStyle name="Millares 6 2 5" xfId="8590" xr:uid="{00000000-0005-0000-0000-00007A0B0000}"/>
    <cellStyle name="Millares 6 2 5 2" xfId="24886" xr:uid="{00000000-0005-0000-0000-00007B0B0000}"/>
    <cellStyle name="Millares 6 2 6" xfId="16740" xr:uid="{00000000-0005-0000-0000-00007C0B0000}"/>
    <cellStyle name="Millares 6 3" xfId="805" xr:uid="{00000000-0005-0000-0000-00007D0B0000}"/>
    <cellStyle name="Millares 6 3 2" xfId="2215" xr:uid="{00000000-0005-0000-0000-00007E0B0000}"/>
    <cellStyle name="Millares 6 3 2 2" xfId="7514" xr:uid="{00000000-0005-0000-0000-00007F0B0000}"/>
    <cellStyle name="Millares 6 3 2 2 2" xfId="15660" xr:uid="{00000000-0005-0000-0000-0000800B0000}"/>
    <cellStyle name="Millares 6 3 2 2 2 2" xfId="31956" xr:uid="{00000000-0005-0000-0000-0000810B0000}"/>
    <cellStyle name="Millares 6 3 2 2 3" xfId="23810" xr:uid="{00000000-0005-0000-0000-0000820B0000}"/>
    <cellStyle name="Millares 6 3 2 3" xfId="10361" xr:uid="{00000000-0005-0000-0000-0000830B0000}"/>
    <cellStyle name="Millares 6 3 2 3 2" xfId="26657" xr:uid="{00000000-0005-0000-0000-0000840B0000}"/>
    <cellStyle name="Millares 6 3 2 4" xfId="18511" xr:uid="{00000000-0005-0000-0000-0000850B0000}"/>
    <cellStyle name="Millares 6 3 3" xfId="6104" xr:uid="{00000000-0005-0000-0000-0000860B0000}"/>
    <cellStyle name="Millares 6 3 3 2" xfId="14250" xr:uid="{00000000-0005-0000-0000-0000870B0000}"/>
    <cellStyle name="Millares 6 3 3 2 2" xfId="30546" xr:uid="{00000000-0005-0000-0000-0000880B0000}"/>
    <cellStyle name="Millares 6 3 3 3" xfId="22400" xr:uid="{00000000-0005-0000-0000-0000890B0000}"/>
    <cellStyle name="Millares 6 3 4" xfId="8951" xr:uid="{00000000-0005-0000-0000-00008A0B0000}"/>
    <cellStyle name="Millares 6 3 4 2" xfId="25247" xr:uid="{00000000-0005-0000-0000-00008B0B0000}"/>
    <cellStyle name="Millares 6 3 5" xfId="17101" xr:uid="{00000000-0005-0000-0000-00008C0B0000}"/>
    <cellStyle name="Millares 6 4" xfId="1510" xr:uid="{00000000-0005-0000-0000-00008D0B0000}"/>
    <cellStyle name="Millares 6 4 2" xfId="6809" xr:uid="{00000000-0005-0000-0000-00008E0B0000}"/>
    <cellStyle name="Millares 6 4 2 2" xfId="14955" xr:uid="{00000000-0005-0000-0000-00008F0B0000}"/>
    <cellStyle name="Millares 6 4 2 2 2" xfId="31251" xr:uid="{00000000-0005-0000-0000-0000900B0000}"/>
    <cellStyle name="Millares 6 4 2 3" xfId="23105" xr:uid="{00000000-0005-0000-0000-0000910B0000}"/>
    <cellStyle name="Millares 6 4 3" xfId="9656" xr:uid="{00000000-0005-0000-0000-0000920B0000}"/>
    <cellStyle name="Millares 6 4 3 2" xfId="25952" xr:uid="{00000000-0005-0000-0000-0000930B0000}"/>
    <cellStyle name="Millares 6 4 4" xfId="17806" xr:uid="{00000000-0005-0000-0000-0000940B0000}"/>
    <cellStyle name="Millares 6 5" xfId="5399" xr:uid="{00000000-0005-0000-0000-0000950B0000}"/>
    <cellStyle name="Millares 6 5 2" xfId="13545" xr:uid="{00000000-0005-0000-0000-0000960B0000}"/>
    <cellStyle name="Millares 6 5 2 2" xfId="29841" xr:uid="{00000000-0005-0000-0000-0000970B0000}"/>
    <cellStyle name="Millares 6 5 3" xfId="21695" xr:uid="{00000000-0005-0000-0000-0000980B0000}"/>
    <cellStyle name="Millares 6 6" xfId="8246" xr:uid="{00000000-0005-0000-0000-0000990B0000}"/>
    <cellStyle name="Millares 6 6 2" xfId="24542" xr:uid="{00000000-0005-0000-0000-00009A0B0000}"/>
    <cellStyle name="Millares 6 7" xfId="16396" xr:uid="{00000000-0005-0000-0000-00009B0B0000}"/>
    <cellStyle name="Millares 7" xfId="263" xr:uid="{00000000-0005-0000-0000-00009C0B0000}"/>
    <cellStyle name="Millares 7 2" xfId="607" xr:uid="{00000000-0005-0000-0000-00009D0B0000}"/>
    <cellStyle name="Millares 7 2 2" xfId="1313" xr:uid="{00000000-0005-0000-0000-00009E0B0000}"/>
    <cellStyle name="Millares 7 2 2 2" xfId="2723" xr:uid="{00000000-0005-0000-0000-00009F0B0000}"/>
    <cellStyle name="Millares 7 2 2 2 2" xfId="8022" xr:uid="{00000000-0005-0000-0000-0000A00B0000}"/>
    <cellStyle name="Millares 7 2 2 2 2 2" xfId="16168" xr:uid="{00000000-0005-0000-0000-0000A10B0000}"/>
    <cellStyle name="Millares 7 2 2 2 2 2 2" xfId="32464" xr:uid="{00000000-0005-0000-0000-0000A20B0000}"/>
    <cellStyle name="Millares 7 2 2 2 2 3" xfId="24318" xr:uid="{00000000-0005-0000-0000-0000A30B0000}"/>
    <cellStyle name="Millares 7 2 2 2 3" xfId="10869" xr:uid="{00000000-0005-0000-0000-0000A40B0000}"/>
    <cellStyle name="Millares 7 2 2 2 3 2" xfId="27165" xr:uid="{00000000-0005-0000-0000-0000A50B0000}"/>
    <cellStyle name="Millares 7 2 2 2 4" xfId="19019" xr:uid="{00000000-0005-0000-0000-0000A60B0000}"/>
    <cellStyle name="Millares 7 2 2 3" xfId="6612" xr:uid="{00000000-0005-0000-0000-0000A70B0000}"/>
    <cellStyle name="Millares 7 2 2 3 2" xfId="14758" xr:uid="{00000000-0005-0000-0000-0000A80B0000}"/>
    <cellStyle name="Millares 7 2 2 3 2 2" xfId="31054" xr:uid="{00000000-0005-0000-0000-0000A90B0000}"/>
    <cellStyle name="Millares 7 2 2 3 3" xfId="22908" xr:uid="{00000000-0005-0000-0000-0000AA0B0000}"/>
    <cellStyle name="Millares 7 2 2 4" xfId="9459" xr:uid="{00000000-0005-0000-0000-0000AB0B0000}"/>
    <cellStyle name="Millares 7 2 2 4 2" xfId="25755" xr:uid="{00000000-0005-0000-0000-0000AC0B0000}"/>
    <cellStyle name="Millares 7 2 2 5" xfId="17609" xr:uid="{00000000-0005-0000-0000-0000AD0B0000}"/>
    <cellStyle name="Millares 7 2 3" xfId="2018" xr:uid="{00000000-0005-0000-0000-0000AE0B0000}"/>
    <cellStyle name="Millares 7 2 3 2" xfId="7317" xr:uid="{00000000-0005-0000-0000-0000AF0B0000}"/>
    <cellStyle name="Millares 7 2 3 2 2" xfId="15463" xr:uid="{00000000-0005-0000-0000-0000B00B0000}"/>
    <cellStyle name="Millares 7 2 3 2 2 2" xfId="31759" xr:uid="{00000000-0005-0000-0000-0000B10B0000}"/>
    <cellStyle name="Millares 7 2 3 2 3" xfId="23613" xr:uid="{00000000-0005-0000-0000-0000B20B0000}"/>
    <cellStyle name="Millares 7 2 3 3" xfId="10164" xr:uid="{00000000-0005-0000-0000-0000B30B0000}"/>
    <cellStyle name="Millares 7 2 3 3 2" xfId="26460" xr:uid="{00000000-0005-0000-0000-0000B40B0000}"/>
    <cellStyle name="Millares 7 2 3 4" xfId="18314" xr:uid="{00000000-0005-0000-0000-0000B50B0000}"/>
    <cellStyle name="Millares 7 2 4" xfId="5907" xr:uid="{00000000-0005-0000-0000-0000B60B0000}"/>
    <cellStyle name="Millares 7 2 4 2" xfId="14053" xr:uid="{00000000-0005-0000-0000-0000B70B0000}"/>
    <cellStyle name="Millares 7 2 4 2 2" xfId="30349" xr:uid="{00000000-0005-0000-0000-0000B80B0000}"/>
    <cellStyle name="Millares 7 2 4 3" xfId="22203" xr:uid="{00000000-0005-0000-0000-0000B90B0000}"/>
    <cellStyle name="Millares 7 2 5" xfId="8754" xr:uid="{00000000-0005-0000-0000-0000BA0B0000}"/>
    <cellStyle name="Millares 7 2 5 2" xfId="25050" xr:uid="{00000000-0005-0000-0000-0000BB0B0000}"/>
    <cellStyle name="Millares 7 2 6" xfId="16904" xr:uid="{00000000-0005-0000-0000-0000BC0B0000}"/>
    <cellStyle name="Millares 7 3" xfId="969" xr:uid="{00000000-0005-0000-0000-0000BD0B0000}"/>
    <cellStyle name="Millares 7 3 2" xfId="2379" xr:uid="{00000000-0005-0000-0000-0000BE0B0000}"/>
    <cellStyle name="Millares 7 3 2 2" xfId="7678" xr:uid="{00000000-0005-0000-0000-0000BF0B0000}"/>
    <cellStyle name="Millares 7 3 2 2 2" xfId="15824" xr:uid="{00000000-0005-0000-0000-0000C00B0000}"/>
    <cellStyle name="Millares 7 3 2 2 2 2" xfId="32120" xr:uid="{00000000-0005-0000-0000-0000C10B0000}"/>
    <cellStyle name="Millares 7 3 2 2 3" xfId="23974" xr:uid="{00000000-0005-0000-0000-0000C20B0000}"/>
    <cellStyle name="Millares 7 3 2 3" xfId="10525" xr:uid="{00000000-0005-0000-0000-0000C30B0000}"/>
    <cellStyle name="Millares 7 3 2 3 2" xfId="26821" xr:uid="{00000000-0005-0000-0000-0000C40B0000}"/>
    <cellStyle name="Millares 7 3 2 4" xfId="18675" xr:uid="{00000000-0005-0000-0000-0000C50B0000}"/>
    <cellStyle name="Millares 7 3 3" xfId="6268" xr:uid="{00000000-0005-0000-0000-0000C60B0000}"/>
    <cellStyle name="Millares 7 3 3 2" xfId="14414" xr:uid="{00000000-0005-0000-0000-0000C70B0000}"/>
    <cellStyle name="Millares 7 3 3 2 2" xfId="30710" xr:uid="{00000000-0005-0000-0000-0000C80B0000}"/>
    <cellStyle name="Millares 7 3 3 3" xfId="22564" xr:uid="{00000000-0005-0000-0000-0000C90B0000}"/>
    <cellStyle name="Millares 7 3 4" xfId="9115" xr:uid="{00000000-0005-0000-0000-0000CA0B0000}"/>
    <cellStyle name="Millares 7 3 4 2" xfId="25411" xr:uid="{00000000-0005-0000-0000-0000CB0B0000}"/>
    <cellStyle name="Millares 7 3 5" xfId="17265" xr:uid="{00000000-0005-0000-0000-0000CC0B0000}"/>
    <cellStyle name="Millares 7 4" xfId="1674" xr:uid="{00000000-0005-0000-0000-0000CD0B0000}"/>
    <cellStyle name="Millares 7 4 2" xfId="6973" xr:uid="{00000000-0005-0000-0000-0000CE0B0000}"/>
    <cellStyle name="Millares 7 4 2 2" xfId="15119" xr:uid="{00000000-0005-0000-0000-0000CF0B0000}"/>
    <cellStyle name="Millares 7 4 2 2 2" xfId="31415" xr:uid="{00000000-0005-0000-0000-0000D00B0000}"/>
    <cellStyle name="Millares 7 4 2 3" xfId="23269" xr:uid="{00000000-0005-0000-0000-0000D10B0000}"/>
    <cellStyle name="Millares 7 4 3" xfId="9820" xr:uid="{00000000-0005-0000-0000-0000D20B0000}"/>
    <cellStyle name="Millares 7 4 3 2" xfId="26116" xr:uid="{00000000-0005-0000-0000-0000D30B0000}"/>
    <cellStyle name="Millares 7 4 4" xfId="17970" xr:uid="{00000000-0005-0000-0000-0000D40B0000}"/>
    <cellStyle name="Millares 7 5" xfId="5563" xr:uid="{00000000-0005-0000-0000-0000D50B0000}"/>
    <cellStyle name="Millares 7 5 2" xfId="13709" xr:uid="{00000000-0005-0000-0000-0000D60B0000}"/>
    <cellStyle name="Millares 7 5 2 2" xfId="30005" xr:uid="{00000000-0005-0000-0000-0000D70B0000}"/>
    <cellStyle name="Millares 7 5 3" xfId="21859" xr:uid="{00000000-0005-0000-0000-0000D80B0000}"/>
    <cellStyle name="Millares 7 6" xfId="8410" xr:uid="{00000000-0005-0000-0000-0000D90B0000}"/>
    <cellStyle name="Millares 7 6 2" xfId="24706" xr:uid="{00000000-0005-0000-0000-0000DA0B0000}"/>
    <cellStyle name="Millares 7 7" xfId="16560" xr:uid="{00000000-0005-0000-0000-0000DB0B0000}"/>
    <cellStyle name="Millares 8" xfId="353" xr:uid="{00000000-0005-0000-0000-0000DC0B0000}"/>
    <cellStyle name="Millares 8 2" xfId="1059" xr:uid="{00000000-0005-0000-0000-0000DD0B0000}"/>
    <cellStyle name="Millares 8 2 2" xfId="2469" xr:uid="{00000000-0005-0000-0000-0000DE0B0000}"/>
    <cellStyle name="Millares 8 2 2 2" xfId="7768" xr:uid="{00000000-0005-0000-0000-0000DF0B0000}"/>
    <cellStyle name="Millares 8 2 2 2 2" xfId="15914" xr:uid="{00000000-0005-0000-0000-0000E00B0000}"/>
    <cellStyle name="Millares 8 2 2 2 2 2" xfId="32210" xr:uid="{00000000-0005-0000-0000-0000E10B0000}"/>
    <cellStyle name="Millares 8 2 2 2 3" xfId="24064" xr:uid="{00000000-0005-0000-0000-0000E20B0000}"/>
    <cellStyle name="Millares 8 2 2 3" xfId="10615" xr:uid="{00000000-0005-0000-0000-0000E30B0000}"/>
    <cellStyle name="Millares 8 2 2 3 2" xfId="26911" xr:uid="{00000000-0005-0000-0000-0000E40B0000}"/>
    <cellStyle name="Millares 8 2 2 4" xfId="18765" xr:uid="{00000000-0005-0000-0000-0000E50B0000}"/>
    <cellStyle name="Millares 8 2 3" xfId="6358" xr:uid="{00000000-0005-0000-0000-0000E60B0000}"/>
    <cellStyle name="Millares 8 2 3 2" xfId="14504" xr:uid="{00000000-0005-0000-0000-0000E70B0000}"/>
    <cellStyle name="Millares 8 2 3 2 2" xfId="30800" xr:uid="{00000000-0005-0000-0000-0000E80B0000}"/>
    <cellStyle name="Millares 8 2 3 3" xfId="22654" xr:uid="{00000000-0005-0000-0000-0000E90B0000}"/>
    <cellStyle name="Millares 8 2 4" xfId="9205" xr:uid="{00000000-0005-0000-0000-0000EA0B0000}"/>
    <cellStyle name="Millares 8 2 4 2" xfId="25501" xr:uid="{00000000-0005-0000-0000-0000EB0B0000}"/>
    <cellStyle name="Millares 8 2 5" xfId="17355" xr:uid="{00000000-0005-0000-0000-0000EC0B0000}"/>
    <cellStyle name="Millares 8 3" xfId="1764" xr:uid="{00000000-0005-0000-0000-0000ED0B0000}"/>
    <cellStyle name="Millares 8 3 2" xfId="7063" xr:uid="{00000000-0005-0000-0000-0000EE0B0000}"/>
    <cellStyle name="Millares 8 3 2 2" xfId="15209" xr:uid="{00000000-0005-0000-0000-0000EF0B0000}"/>
    <cellStyle name="Millares 8 3 2 2 2" xfId="31505" xr:uid="{00000000-0005-0000-0000-0000F00B0000}"/>
    <cellStyle name="Millares 8 3 2 3" xfId="23359" xr:uid="{00000000-0005-0000-0000-0000F10B0000}"/>
    <cellStyle name="Millares 8 3 3" xfId="9910" xr:uid="{00000000-0005-0000-0000-0000F20B0000}"/>
    <cellStyle name="Millares 8 3 3 2" xfId="26206" xr:uid="{00000000-0005-0000-0000-0000F30B0000}"/>
    <cellStyle name="Millares 8 3 4" xfId="18060" xr:uid="{00000000-0005-0000-0000-0000F40B0000}"/>
    <cellStyle name="Millares 8 4" xfId="5653" xr:uid="{00000000-0005-0000-0000-0000F50B0000}"/>
    <cellStyle name="Millares 8 4 2" xfId="13799" xr:uid="{00000000-0005-0000-0000-0000F60B0000}"/>
    <cellStyle name="Millares 8 4 2 2" xfId="30095" xr:uid="{00000000-0005-0000-0000-0000F70B0000}"/>
    <cellStyle name="Millares 8 4 3" xfId="21949" xr:uid="{00000000-0005-0000-0000-0000F80B0000}"/>
    <cellStyle name="Millares 8 5" xfId="8500" xr:uid="{00000000-0005-0000-0000-0000F90B0000}"/>
    <cellStyle name="Millares 8 5 2" xfId="24796" xr:uid="{00000000-0005-0000-0000-0000FA0B0000}"/>
    <cellStyle name="Millares 8 6" xfId="16650" xr:uid="{00000000-0005-0000-0000-0000FB0B0000}"/>
    <cellStyle name="Millares 9" xfId="715" xr:uid="{00000000-0005-0000-0000-0000FC0B0000}"/>
    <cellStyle name="Millares 9 2" xfId="2125" xr:uid="{00000000-0005-0000-0000-0000FD0B0000}"/>
    <cellStyle name="Millares 9 2 2" xfId="7424" xr:uid="{00000000-0005-0000-0000-0000FE0B0000}"/>
    <cellStyle name="Millares 9 2 2 2" xfId="15570" xr:uid="{00000000-0005-0000-0000-0000FF0B0000}"/>
    <cellStyle name="Millares 9 2 2 2 2" xfId="31866" xr:uid="{00000000-0005-0000-0000-0000000C0000}"/>
    <cellStyle name="Millares 9 2 2 3" xfId="23720" xr:uid="{00000000-0005-0000-0000-0000010C0000}"/>
    <cellStyle name="Millares 9 2 3" xfId="10271" xr:uid="{00000000-0005-0000-0000-0000020C0000}"/>
    <cellStyle name="Millares 9 2 3 2" xfId="26567" xr:uid="{00000000-0005-0000-0000-0000030C0000}"/>
    <cellStyle name="Millares 9 2 4" xfId="18421" xr:uid="{00000000-0005-0000-0000-0000040C0000}"/>
    <cellStyle name="Millares 9 3" xfId="6014" xr:uid="{00000000-0005-0000-0000-0000050C0000}"/>
    <cellStyle name="Millares 9 3 2" xfId="14160" xr:uid="{00000000-0005-0000-0000-0000060C0000}"/>
    <cellStyle name="Millares 9 3 2 2" xfId="30456" xr:uid="{00000000-0005-0000-0000-0000070C0000}"/>
    <cellStyle name="Millares 9 3 3" xfId="22310" xr:uid="{00000000-0005-0000-0000-0000080C0000}"/>
    <cellStyle name="Millares 9 4" xfId="8861" xr:uid="{00000000-0005-0000-0000-0000090C0000}"/>
    <cellStyle name="Millares 9 4 2" xfId="25157" xr:uid="{00000000-0005-0000-0000-00000A0C0000}"/>
    <cellStyle name="Millares 9 5" xfId="17011" xr:uid="{00000000-0005-0000-0000-00000B0C0000}"/>
    <cellStyle name="Normal" xfId="0" builtinId="0"/>
    <cellStyle name="Normal 10" xfId="32639" xr:uid="{00000000-0005-0000-0000-00000D0C0000}"/>
    <cellStyle name="Normal 10 2" xfId="32642" xr:uid="{00000000-0005-0000-0000-00000E0C0000}"/>
    <cellStyle name="Normal 10 2 2" xfId="32644" xr:uid="{00000000-0005-0000-0000-00000F0C0000}"/>
    <cellStyle name="Normal 2" xfId="2" xr:uid="{00000000-0005-0000-0000-0000100C0000}"/>
    <cellStyle name="Normal 2 10" xfId="187" xr:uid="{00000000-0005-0000-0000-0000110C0000}"/>
    <cellStyle name="Normal 2 10 2" xfId="531" xr:uid="{00000000-0005-0000-0000-0000120C0000}"/>
    <cellStyle name="Normal 2 10 2 2" xfId="1237" xr:uid="{00000000-0005-0000-0000-0000130C0000}"/>
    <cellStyle name="Normal 2 10 2 2 2" xfId="2647" xr:uid="{00000000-0005-0000-0000-0000140C0000}"/>
    <cellStyle name="Normal 2 10 2 2 2 2" xfId="5121" xr:uid="{00000000-0005-0000-0000-0000150C0000}"/>
    <cellStyle name="Normal 2 10 2 2 2 2 2" xfId="13267" xr:uid="{00000000-0005-0000-0000-0000160C0000}"/>
    <cellStyle name="Normal 2 10 2 2 2 2 2 2" xfId="29563" xr:uid="{00000000-0005-0000-0000-0000170C0000}"/>
    <cellStyle name="Normal 2 10 2 2 2 2 3" xfId="21417" xr:uid="{00000000-0005-0000-0000-0000180C0000}"/>
    <cellStyle name="Normal 2 10 2 2 2 3" xfId="7946" xr:uid="{00000000-0005-0000-0000-0000190C0000}"/>
    <cellStyle name="Normal 2 10 2 2 2 3 2" xfId="16092" xr:uid="{00000000-0005-0000-0000-00001A0C0000}"/>
    <cellStyle name="Normal 2 10 2 2 2 3 2 2" xfId="32388" xr:uid="{00000000-0005-0000-0000-00001B0C0000}"/>
    <cellStyle name="Normal 2 10 2 2 2 3 3" xfId="24242" xr:uid="{00000000-0005-0000-0000-00001C0C0000}"/>
    <cellStyle name="Normal 2 10 2 2 2 4" xfId="10793" xr:uid="{00000000-0005-0000-0000-00001D0C0000}"/>
    <cellStyle name="Normal 2 10 2 2 2 4 2" xfId="27089" xr:uid="{00000000-0005-0000-0000-00001E0C0000}"/>
    <cellStyle name="Normal 2 10 2 2 2 5" xfId="18943" xr:uid="{00000000-0005-0000-0000-00001F0C0000}"/>
    <cellStyle name="Normal 2 10 2 2 3" xfId="3903" xr:uid="{00000000-0005-0000-0000-0000200C0000}"/>
    <cellStyle name="Normal 2 10 2 2 3 2" xfId="12049" xr:uid="{00000000-0005-0000-0000-0000210C0000}"/>
    <cellStyle name="Normal 2 10 2 2 3 2 2" xfId="28345" xr:uid="{00000000-0005-0000-0000-0000220C0000}"/>
    <cellStyle name="Normal 2 10 2 2 3 3" xfId="20199" xr:uid="{00000000-0005-0000-0000-0000230C0000}"/>
    <cellStyle name="Normal 2 10 2 2 4" xfId="6536" xr:uid="{00000000-0005-0000-0000-0000240C0000}"/>
    <cellStyle name="Normal 2 10 2 2 4 2" xfId="14682" xr:uid="{00000000-0005-0000-0000-0000250C0000}"/>
    <cellStyle name="Normal 2 10 2 2 4 2 2" xfId="30978" xr:uid="{00000000-0005-0000-0000-0000260C0000}"/>
    <cellStyle name="Normal 2 10 2 2 4 3" xfId="22832" xr:uid="{00000000-0005-0000-0000-0000270C0000}"/>
    <cellStyle name="Normal 2 10 2 2 5" xfId="9383" xr:uid="{00000000-0005-0000-0000-0000280C0000}"/>
    <cellStyle name="Normal 2 10 2 2 5 2" xfId="25679" xr:uid="{00000000-0005-0000-0000-0000290C0000}"/>
    <cellStyle name="Normal 2 10 2 2 6" xfId="17533" xr:uid="{00000000-0005-0000-0000-00002A0C0000}"/>
    <cellStyle name="Normal 2 10 2 3" xfId="1942" xr:uid="{00000000-0005-0000-0000-00002B0C0000}"/>
    <cellStyle name="Normal 2 10 2 3 2" xfId="4512" xr:uid="{00000000-0005-0000-0000-00002C0C0000}"/>
    <cellStyle name="Normal 2 10 2 3 2 2" xfId="12658" xr:uid="{00000000-0005-0000-0000-00002D0C0000}"/>
    <cellStyle name="Normal 2 10 2 3 2 2 2" xfId="28954" xr:uid="{00000000-0005-0000-0000-00002E0C0000}"/>
    <cellStyle name="Normal 2 10 2 3 2 3" xfId="20808" xr:uid="{00000000-0005-0000-0000-00002F0C0000}"/>
    <cellStyle name="Normal 2 10 2 3 3" xfId="7241" xr:uid="{00000000-0005-0000-0000-0000300C0000}"/>
    <cellStyle name="Normal 2 10 2 3 3 2" xfId="15387" xr:uid="{00000000-0005-0000-0000-0000310C0000}"/>
    <cellStyle name="Normal 2 10 2 3 3 2 2" xfId="31683" xr:uid="{00000000-0005-0000-0000-0000320C0000}"/>
    <cellStyle name="Normal 2 10 2 3 3 3" xfId="23537" xr:uid="{00000000-0005-0000-0000-0000330C0000}"/>
    <cellStyle name="Normal 2 10 2 3 4" xfId="10088" xr:uid="{00000000-0005-0000-0000-0000340C0000}"/>
    <cellStyle name="Normal 2 10 2 3 4 2" xfId="26384" xr:uid="{00000000-0005-0000-0000-0000350C0000}"/>
    <cellStyle name="Normal 2 10 2 3 5" xfId="18238" xr:uid="{00000000-0005-0000-0000-0000360C0000}"/>
    <cellStyle name="Normal 2 10 2 4" xfId="3294" xr:uid="{00000000-0005-0000-0000-0000370C0000}"/>
    <cellStyle name="Normal 2 10 2 4 2" xfId="11440" xr:uid="{00000000-0005-0000-0000-0000380C0000}"/>
    <cellStyle name="Normal 2 10 2 4 2 2" xfId="27736" xr:uid="{00000000-0005-0000-0000-0000390C0000}"/>
    <cellStyle name="Normal 2 10 2 4 3" xfId="19590" xr:uid="{00000000-0005-0000-0000-00003A0C0000}"/>
    <cellStyle name="Normal 2 10 2 5" xfId="5831" xr:uid="{00000000-0005-0000-0000-00003B0C0000}"/>
    <cellStyle name="Normal 2 10 2 5 2" xfId="13977" xr:uid="{00000000-0005-0000-0000-00003C0C0000}"/>
    <cellStyle name="Normal 2 10 2 5 2 2" xfId="30273" xr:uid="{00000000-0005-0000-0000-00003D0C0000}"/>
    <cellStyle name="Normal 2 10 2 5 3" xfId="22127" xr:uid="{00000000-0005-0000-0000-00003E0C0000}"/>
    <cellStyle name="Normal 2 10 2 6" xfId="8678" xr:uid="{00000000-0005-0000-0000-00003F0C0000}"/>
    <cellStyle name="Normal 2 10 2 6 2" xfId="24974" xr:uid="{00000000-0005-0000-0000-0000400C0000}"/>
    <cellStyle name="Normal 2 10 2 7" xfId="16828" xr:uid="{00000000-0005-0000-0000-0000410C0000}"/>
    <cellStyle name="Normal 2 10 3" xfId="893" xr:uid="{00000000-0005-0000-0000-0000420C0000}"/>
    <cellStyle name="Normal 2 10 3 2" xfId="2303" xr:uid="{00000000-0005-0000-0000-0000430C0000}"/>
    <cellStyle name="Normal 2 10 3 2 2" xfId="4825" xr:uid="{00000000-0005-0000-0000-0000440C0000}"/>
    <cellStyle name="Normal 2 10 3 2 2 2" xfId="12971" xr:uid="{00000000-0005-0000-0000-0000450C0000}"/>
    <cellStyle name="Normal 2 10 3 2 2 2 2" xfId="29267" xr:uid="{00000000-0005-0000-0000-0000460C0000}"/>
    <cellStyle name="Normal 2 10 3 2 2 3" xfId="21121" xr:uid="{00000000-0005-0000-0000-0000470C0000}"/>
    <cellStyle name="Normal 2 10 3 2 3" xfId="7602" xr:uid="{00000000-0005-0000-0000-0000480C0000}"/>
    <cellStyle name="Normal 2 10 3 2 3 2" xfId="15748" xr:uid="{00000000-0005-0000-0000-0000490C0000}"/>
    <cellStyle name="Normal 2 10 3 2 3 2 2" xfId="32044" xr:uid="{00000000-0005-0000-0000-00004A0C0000}"/>
    <cellStyle name="Normal 2 10 3 2 3 3" xfId="23898" xr:uid="{00000000-0005-0000-0000-00004B0C0000}"/>
    <cellStyle name="Normal 2 10 3 2 4" xfId="10449" xr:uid="{00000000-0005-0000-0000-00004C0C0000}"/>
    <cellStyle name="Normal 2 10 3 2 4 2" xfId="26745" xr:uid="{00000000-0005-0000-0000-00004D0C0000}"/>
    <cellStyle name="Normal 2 10 3 2 5" xfId="18599" xr:uid="{00000000-0005-0000-0000-00004E0C0000}"/>
    <cellStyle name="Normal 2 10 3 3" xfId="3607" xr:uid="{00000000-0005-0000-0000-00004F0C0000}"/>
    <cellStyle name="Normal 2 10 3 3 2" xfId="11753" xr:uid="{00000000-0005-0000-0000-0000500C0000}"/>
    <cellStyle name="Normal 2 10 3 3 2 2" xfId="28049" xr:uid="{00000000-0005-0000-0000-0000510C0000}"/>
    <cellStyle name="Normal 2 10 3 3 3" xfId="19903" xr:uid="{00000000-0005-0000-0000-0000520C0000}"/>
    <cellStyle name="Normal 2 10 3 4" xfId="6192" xr:uid="{00000000-0005-0000-0000-0000530C0000}"/>
    <cellStyle name="Normal 2 10 3 4 2" xfId="14338" xr:uid="{00000000-0005-0000-0000-0000540C0000}"/>
    <cellStyle name="Normal 2 10 3 4 2 2" xfId="30634" xr:uid="{00000000-0005-0000-0000-0000550C0000}"/>
    <cellStyle name="Normal 2 10 3 4 3" xfId="22488" xr:uid="{00000000-0005-0000-0000-0000560C0000}"/>
    <cellStyle name="Normal 2 10 3 5" xfId="9039" xr:uid="{00000000-0005-0000-0000-0000570C0000}"/>
    <cellStyle name="Normal 2 10 3 5 2" xfId="25335" xr:uid="{00000000-0005-0000-0000-0000580C0000}"/>
    <cellStyle name="Normal 2 10 3 6" xfId="17189" xr:uid="{00000000-0005-0000-0000-0000590C0000}"/>
    <cellStyle name="Normal 2 10 4" xfId="1598" xr:uid="{00000000-0005-0000-0000-00005A0C0000}"/>
    <cellStyle name="Normal 2 10 4 2" xfId="4216" xr:uid="{00000000-0005-0000-0000-00005B0C0000}"/>
    <cellStyle name="Normal 2 10 4 2 2" xfId="12362" xr:uid="{00000000-0005-0000-0000-00005C0C0000}"/>
    <cellStyle name="Normal 2 10 4 2 2 2" xfId="28658" xr:uid="{00000000-0005-0000-0000-00005D0C0000}"/>
    <cellStyle name="Normal 2 10 4 2 3" xfId="20512" xr:uid="{00000000-0005-0000-0000-00005E0C0000}"/>
    <cellStyle name="Normal 2 10 4 3" xfId="6897" xr:uid="{00000000-0005-0000-0000-00005F0C0000}"/>
    <cellStyle name="Normal 2 10 4 3 2" xfId="15043" xr:uid="{00000000-0005-0000-0000-0000600C0000}"/>
    <cellStyle name="Normal 2 10 4 3 2 2" xfId="31339" xr:uid="{00000000-0005-0000-0000-0000610C0000}"/>
    <cellStyle name="Normal 2 10 4 3 3" xfId="23193" xr:uid="{00000000-0005-0000-0000-0000620C0000}"/>
    <cellStyle name="Normal 2 10 4 4" xfId="9744" xr:uid="{00000000-0005-0000-0000-0000630C0000}"/>
    <cellStyle name="Normal 2 10 4 4 2" xfId="26040" xr:uid="{00000000-0005-0000-0000-0000640C0000}"/>
    <cellStyle name="Normal 2 10 4 5" xfId="17894" xr:uid="{00000000-0005-0000-0000-0000650C0000}"/>
    <cellStyle name="Normal 2 10 5" xfId="2998" xr:uid="{00000000-0005-0000-0000-0000660C0000}"/>
    <cellStyle name="Normal 2 10 5 2" xfId="11144" xr:uid="{00000000-0005-0000-0000-0000670C0000}"/>
    <cellStyle name="Normal 2 10 5 2 2" xfId="27440" xr:uid="{00000000-0005-0000-0000-0000680C0000}"/>
    <cellStyle name="Normal 2 10 5 3" xfId="19294" xr:uid="{00000000-0005-0000-0000-0000690C0000}"/>
    <cellStyle name="Normal 2 10 6" xfId="5487" xr:uid="{00000000-0005-0000-0000-00006A0C0000}"/>
    <cellStyle name="Normal 2 10 6 2" xfId="13633" xr:uid="{00000000-0005-0000-0000-00006B0C0000}"/>
    <cellStyle name="Normal 2 10 6 2 2" xfId="29929" xr:uid="{00000000-0005-0000-0000-00006C0C0000}"/>
    <cellStyle name="Normal 2 10 6 3" xfId="21783" xr:uid="{00000000-0005-0000-0000-00006D0C0000}"/>
    <cellStyle name="Normal 2 10 7" xfId="8334" xr:uid="{00000000-0005-0000-0000-00006E0C0000}"/>
    <cellStyle name="Normal 2 10 7 2" xfId="24630" xr:uid="{00000000-0005-0000-0000-00006F0C0000}"/>
    <cellStyle name="Normal 2 10 8" xfId="16484" xr:uid="{00000000-0005-0000-0000-0000700C0000}"/>
    <cellStyle name="Normal 2 11" xfId="261" xr:uid="{00000000-0005-0000-0000-0000710C0000}"/>
    <cellStyle name="Normal 2 11 2" xfId="605" xr:uid="{00000000-0005-0000-0000-0000720C0000}"/>
    <cellStyle name="Normal 2 11 2 2" xfId="1311" xr:uid="{00000000-0005-0000-0000-0000730C0000}"/>
    <cellStyle name="Normal 2 11 2 2 2" xfId="2721" xr:uid="{00000000-0005-0000-0000-0000740C0000}"/>
    <cellStyle name="Normal 2 11 2 2 2 2" xfId="5195" xr:uid="{00000000-0005-0000-0000-0000750C0000}"/>
    <cellStyle name="Normal 2 11 2 2 2 2 2" xfId="13341" xr:uid="{00000000-0005-0000-0000-0000760C0000}"/>
    <cellStyle name="Normal 2 11 2 2 2 2 2 2" xfId="29637" xr:uid="{00000000-0005-0000-0000-0000770C0000}"/>
    <cellStyle name="Normal 2 11 2 2 2 2 3" xfId="21491" xr:uid="{00000000-0005-0000-0000-0000780C0000}"/>
    <cellStyle name="Normal 2 11 2 2 2 3" xfId="8020" xr:uid="{00000000-0005-0000-0000-0000790C0000}"/>
    <cellStyle name="Normal 2 11 2 2 2 3 2" xfId="16166" xr:uid="{00000000-0005-0000-0000-00007A0C0000}"/>
    <cellStyle name="Normal 2 11 2 2 2 3 2 2" xfId="32462" xr:uid="{00000000-0005-0000-0000-00007B0C0000}"/>
    <cellStyle name="Normal 2 11 2 2 2 3 3" xfId="24316" xr:uid="{00000000-0005-0000-0000-00007C0C0000}"/>
    <cellStyle name="Normal 2 11 2 2 2 4" xfId="10867" xr:uid="{00000000-0005-0000-0000-00007D0C0000}"/>
    <cellStyle name="Normal 2 11 2 2 2 4 2" xfId="27163" xr:uid="{00000000-0005-0000-0000-00007E0C0000}"/>
    <cellStyle name="Normal 2 11 2 2 2 5" xfId="19017" xr:uid="{00000000-0005-0000-0000-00007F0C0000}"/>
    <cellStyle name="Normal 2 11 2 2 3" xfId="3977" xr:uid="{00000000-0005-0000-0000-0000800C0000}"/>
    <cellStyle name="Normal 2 11 2 2 3 2" xfId="12123" xr:uid="{00000000-0005-0000-0000-0000810C0000}"/>
    <cellStyle name="Normal 2 11 2 2 3 2 2" xfId="28419" xr:uid="{00000000-0005-0000-0000-0000820C0000}"/>
    <cellStyle name="Normal 2 11 2 2 3 3" xfId="20273" xr:uid="{00000000-0005-0000-0000-0000830C0000}"/>
    <cellStyle name="Normal 2 11 2 2 4" xfId="6610" xr:uid="{00000000-0005-0000-0000-0000840C0000}"/>
    <cellStyle name="Normal 2 11 2 2 4 2" xfId="14756" xr:uid="{00000000-0005-0000-0000-0000850C0000}"/>
    <cellStyle name="Normal 2 11 2 2 4 2 2" xfId="31052" xr:uid="{00000000-0005-0000-0000-0000860C0000}"/>
    <cellStyle name="Normal 2 11 2 2 4 3" xfId="22906" xr:uid="{00000000-0005-0000-0000-0000870C0000}"/>
    <cellStyle name="Normal 2 11 2 2 5" xfId="9457" xr:uid="{00000000-0005-0000-0000-0000880C0000}"/>
    <cellStyle name="Normal 2 11 2 2 5 2" xfId="25753" xr:uid="{00000000-0005-0000-0000-0000890C0000}"/>
    <cellStyle name="Normal 2 11 2 2 6" xfId="17607" xr:uid="{00000000-0005-0000-0000-00008A0C0000}"/>
    <cellStyle name="Normal 2 11 2 3" xfId="2016" xr:uid="{00000000-0005-0000-0000-00008B0C0000}"/>
    <cellStyle name="Normal 2 11 2 3 2" xfId="4586" xr:uid="{00000000-0005-0000-0000-00008C0C0000}"/>
    <cellStyle name="Normal 2 11 2 3 2 2" xfId="12732" xr:uid="{00000000-0005-0000-0000-00008D0C0000}"/>
    <cellStyle name="Normal 2 11 2 3 2 2 2" xfId="29028" xr:uid="{00000000-0005-0000-0000-00008E0C0000}"/>
    <cellStyle name="Normal 2 11 2 3 2 3" xfId="20882" xr:uid="{00000000-0005-0000-0000-00008F0C0000}"/>
    <cellStyle name="Normal 2 11 2 3 3" xfId="7315" xr:uid="{00000000-0005-0000-0000-0000900C0000}"/>
    <cellStyle name="Normal 2 11 2 3 3 2" xfId="15461" xr:uid="{00000000-0005-0000-0000-0000910C0000}"/>
    <cellStyle name="Normal 2 11 2 3 3 2 2" xfId="31757" xr:uid="{00000000-0005-0000-0000-0000920C0000}"/>
    <cellStyle name="Normal 2 11 2 3 3 3" xfId="23611" xr:uid="{00000000-0005-0000-0000-0000930C0000}"/>
    <cellStyle name="Normal 2 11 2 3 4" xfId="10162" xr:uid="{00000000-0005-0000-0000-0000940C0000}"/>
    <cellStyle name="Normal 2 11 2 3 4 2" xfId="26458" xr:uid="{00000000-0005-0000-0000-0000950C0000}"/>
    <cellStyle name="Normal 2 11 2 3 5" xfId="18312" xr:uid="{00000000-0005-0000-0000-0000960C0000}"/>
    <cellStyle name="Normal 2 11 2 4" xfId="3368" xr:uid="{00000000-0005-0000-0000-0000970C0000}"/>
    <cellStyle name="Normal 2 11 2 4 2" xfId="11514" xr:uid="{00000000-0005-0000-0000-0000980C0000}"/>
    <cellStyle name="Normal 2 11 2 4 2 2" xfId="27810" xr:uid="{00000000-0005-0000-0000-0000990C0000}"/>
    <cellStyle name="Normal 2 11 2 4 3" xfId="19664" xr:uid="{00000000-0005-0000-0000-00009A0C0000}"/>
    <cellStyle name="Normal 2 11 2 5" xfId="5905" xr:uid="{00000000-0005-0000-0000-00009B0C0000}"/>
    <cellStyle name="Normal 2 11 2 5 2" xfId="14051" xr:uid="{00000000-0005-0000-0000-00009C0C0000}"/>
    <cellStyle name="Normal 2 11 2 5 2 2" xfId="30347" xr:uid="{00000000-0005-0000-0000-00009D0C0000}"/>
    <cellStyle name="Normal 2 11 2 5 3" xfId="22201" xr:uid="{00000000-0005-0000-0000-00009E0C0000}"/>
    <cellStyle name="Normal 2 11 2 6" xfId="8752" xr:uid="{00000000-0005-0000-0000-00009F0C0000}"/>
    <cellStyle name="Normal 2 11 2 6 2" xfId="25048" xr:uid="{00000000-0005-0000-0000-0000A00C0000}"/>
    <cellStyle name="Normal 2 11 2 7" xfId="16902" xr:uid="{00000000-0005-0000-0000-0000A10C0000}"/>
    <cellStyle name="Normal 2 11 3" xfId="967" xr:uid="{00000000-0005-0000-0000-0000A20C0000}"/>
    <cellStyle name="Normal 2 11 3 2" xfId="2377" xr:uid="{00000000-0005-0000-0000-0000A30C0000}"/>
    <cellStyle name="Normal 2 11 3 2 2" xfId="4899" xr:uid="{00000000-0005-0000-0000-0000A40C0000}"/>
    <cellStyle name="Normal 2 11 3 2 2 2" xfId="13045" xr:uid="{00000000-0005-0000-0000-0000A50C0000}"/>
    <cellStyle name="Normal 2 11 3 2 2 2 2" xfId="29341" xr:uid="{00000000-0005-0000-0000-0000A60C0000}"/>
    <cellStyle name="Normal 2 11 3 2 2 3" xfId="21195" xr:uid="{00000000-0005-0000-0000-0000A70C0000}"/>
    <cellStyle name="Normal 2 11 3 2 3" xfId="7676" xr:uid="{00000000-0005-0000-0000-0000A80C0000}"/>
    <cellStyle name="Normal 2 11 3 2 3 2" xfId="15822" xr:uid="{00000000-0005-0000-0000-0000A90C0000}"/>
    <cellStyle name="Normal 2 11 3 2 3 2 2" xfId="32118" xr:uid="{00000000-0005-0000-0000-0000AA0C0000}"/>
    <cellStyle name="Normal 2 11 3 2 3 3" xfId="23972" xr:uid="{00000000-0005-0000-0000-0000AB0C0000}"/>
    <cellStyle name="Normal 2 11 3 2 4" xfId="10523" xr:uid="{00000000-0005-0000-0000-0000AC0C0000}"/>
    <cellStyle name="Normal 2 11 3 2 4 2" xfId="26819" xr:uid="{00000000-0005-0000-0000-0000AD0C0000}"/>
    <cellStyle name="Normal 2 11 3 2 5" xfId="18673" xr:uid="{00000000-0005-0000-0000-0000AE0C0000}"/>
    <cellStyle name="Normal 2 11 3 3" xfId="3681" xr:uid="{00000000-0005-0000-0000-0000AF0C0000}"/>
    <cellStyle name="Normal 2 11 3 3 2" xfId="11827" xr:uid="{00000000-0005-0000-0000-0000B00C0000}"/>
    <cellStyle name="Normal 2 11 3 3 2 2" xfId="28123" xr:uid="{00000000-0005-0000-0000-0000B10C0000}"/>
    <cellStyle name="Normal 2 11 3 3 3" xfId="19977" xr:uid="{00000000-0005-0000-0000-0000B20C0000}"/>
    <cellStyle name="Normal 2 11 3 4" xfId="6266" xr:uid="{00000000-0005-0000-0000-0000B30C0000}"/>
    <cellStyle name="Normal 2 11 3 4 2" xfId="14412" xr:uid="{00000000-0005-0000-0000-0000B40C0000}"/>
    <cellStyle name="Normal 2 11 3 4 2 2" xfId="30708" xr:uid="{00000000-0005-0000-0000-0000B50C0000}"/>
    <cellStyle name="Normal 2 11 3 4 3" xfId="22562" xr:uid="{00000000-0005-0000-0000-0000B60C0000}"/>
    <cellStyle name="Normal 2 11 3 5" xfId="9113" xr:uid="{00000000-0005-0000-0000-0000B70C0000}"/>
    <cellStyle name="Normal 2 11 3 5 2" xfId="25409" xr:uid="{00000000-0005-0000-0000-0000B80C0000}"/>
    <cellStyle name="Normal 2 11 3 6" xfId="17263" xr:uid="{00000000-0005-0000-0000-0000B90C0000}"/>
    <cellStyle name="Normal 2 11 4" xfId="1672" xr:uid="{00000000-0005-0000-0000-0000BA0C0000}"/>
    <cellStyle name="Normal 2 11 4 2" xfId="4290" xr:uid="{00000000-0005-0000-0000-0000BB0C0000}"/>
    <cellStyle name="Normal 2 11 4 2 2" xfId="12436" xr:uid="{00000000-0005-0000-0000-0000BC0C0000}"/>
    <cellStyle name="Normal 2 11 4 2 2 2" xfId="28732" xr:uid="{00000000-0005-0000-0000-0000BD0C0000}"/>
    <cellStyle name="Normal 2 11 4 2 3" xfId="20586" xr:uid="{00000000-0005-0000-0000-0000BE0C0000}"/>
    <cellStyle name="Normal 2 11 4 3" xfId="6971" xr:uid="{00000000-0005-0000-0000-0000BF0C0000}"/>
    <cellStyle name="Normal 2 11 4 3 2" xfId="15117" xr:uid="{00000000-0005-0000-0000-0000C00C0000}"/>
    <cellStyle name="Normal 2 11 4 3 2 2" xfId="31413" xr:uid="{00000000-0005-0000-0000-0000C10C0000}"/>
    <cellStyle name="Normal 2 11 4 3 3" xfId="23267" xr:uid="{00000000-0005-0000-0000-0000C20C0000}"/>
    <cellStyle name="Normal 2 11 4 4" xfId="9818" xr:uid="{00000000-0005-0000-0000-0000C30C0000}"/>
    <cellStyle name="Normal 2 11 4 4 2" xfId="26114" xr:uid="{00000000-0005-0000-0000-0000C40C0000}"/>
    <cellStyle name="Normal 2 11 4 5" xfId="17968" xr:uid="{00000000-0005-0000-0000-0000C50C0000}"/>
    <cellStyle name="Normal 2 11 5" xfId="3072" xr:uid="{00000000-0005-0000-0000-0000C60C0000}"/>
    <cellStyle name="Normal 2 11 5 2" xfId="11218" xr:uid="{00000000-0005-0000-0000-0000C70C0000}"/>
    <cellStyle name="Normal 2 11 5 2 2" xfId="27514" xr:uid="{00000000-0005-0000-0000-0000C80C0000}"/>
    <cellStyle name="Normal 2 11 5 3" xfId="19368" xr:uid="{00000000-0005-0000-0000-0000C90C0000}"/>
    <cellStyle name="Normal 2 11 6" xfId="5561" xr:uid="{00000000-0005-0000-0000-0000CA0C0000}"/>
    <cellStyle name="Normal 2 11 6 2" xfId="13707" xr:uid="{00000000-0005-0000-0000-0000CB0C0000}"/>
    <cellStyle name="Normal 2 11 6 2 2" xfId="30003" xr:uid="{00000000-0005-0000-0000-0000CC0C0000}"/>
    <cellStyle name="Normal 2 11 6 3" xfId="21857" xr:uid="{00000000-0005-0000-0000-0000CD0C0000}"/>
    <cellStyle name="Normal 2 11 7" xfId="8408" xr:uid="{00000000-0005-0000-0000-0000CE0C0000}"/>
    <cellStyle name="Normal 2 11 7 2" xfId="24704" xr:uid="{00000000-0005-0000-0000-0000CF0C0000}"/>
    <cellStyle name="Normal 2 11 8" xfId="16558" xr:uid="{00000000-0005-0000-0000-0000D00C0000}"/>
    <cellStyle name="Normal 2 12" xfId="351" xr:uid="{00000000-0005-0000-0000-0000D10C0000}"/>
    <cellStyle name="Normal 2 12 2" xfId="1057" xr:uid="{00000000-0005-0000-0000-0000D20C0000}"/>
    <cellStyle name="Normal 2 12 2 2" xfId="2467" xr:uid="{00000000-0005-0000-0000-0000D30C0000}"/>
    <cellStyle name="Normal 2 12 2 2 2" xfId="4973" xr:uid="{00000000-0005-0000-0000-0000D40C0000}"/>
    <cellStyle name="Normal 2 12 2 2 2 2" xfId="13119" xr:uid="{00000000-0005-0000-0000-0000D50C0000}"/>
    <cellStyle name="Normal 2 12 2 2 2 2 2" xfId="29415" xr:uid="{00000000-0005-0000-0000-0000D60C0000}"/>
    <cellStyle name="Normal 2 12 2 2 2 3" xfId="21269" xr:uid="{00000000-0005-0000-0000-0000D70C0000}"/>
    <cellStyle name="Normal 2 12 2 2 3" xfId="7766" xr:uid="{00000000-0005-0000-0000-0000D80C0000}"/>
    <cellStyle name="Normal 2 12 2 2 3 2" xfId="15912" xr:uid="{00000000-0005-0000-0000-0000D90C0000}"/>
    <cellStyle name="Normal 2 12 2 2 3 2 2" xfId="32208" xr:uid="{00000000-0005-0000-0000-0000DA0C0000}"/>
    <cellStyle name="Normal 2 12 2 2 3 3" xfId="24062" xr:uid="{00000000-0005-0000-0000-0000DB0C0000}"/>
    <cellStyle name="Normal 2 12 2 2 4" xfId="10613" xr:uid="{00000000-0005-0000-0000-0000DC0C0000}"/>
    <cellStyle name="Normal 2 12 2 2 4 2" xfId="26909" xr:uid="{00000000-0005-0000-0000-0000DD0C0000}"/>
    <cellStyle name="Normal 2 12 2 2 5" xfId="18763" xr:uid="{00000000-0005-0000-0000-0000DE0C0000}"/>
    <cellStyle name="Normal 2 12 2 3" xfId="3755" xr:uid="{00000000-0005-0000-0000-0000DF0C0000}"/>
    <cellStyle name="Normal 2 12 2 3 2" xfId="11901" xr:uid="{00000000-0005-0000-0000-0000E00C0000}"/>
    <cellStyle name="Normal 2 12 2 3 2 2" xfId="28197" xr:uid="{00000000-0005-0000-0000-0000E10C0000}"/>
    <cellStyle name="Normal 2 12 2 3 3" xfId="20051" xr:uid="{00000000-0005-0000-0000-0000E20C0000}"/>
    <cellStyle name="Normal 2 12 2 4" xfId="6356" xr:uid="{00000000-0005-0000-0000-0000E30C0000}"/>
    <cellStyle name="Normal 2 12 2 4 2" xfId="14502" xr:uid="{00000000-0005-0000-0000-0000E40C0000}"/>
    <cellStyle name="Normal 2 12 2 4 2 2" xfId="30798" xr:uid="{00000000-0005-0000-0000-0000E50C0000}"/>
    <cellStyle name="Normal 2 12 2 4 3" xfId="22652" xr:uid="{00000000-0005-0000-0000-0000E60C0000}"/>
    <cellStyle name="Normal 2 12 2 5" xfId="9203" xr:uid="{00000000-0005-0000-0000-0000E70C0000}"/>
    <cellStyle name="Normal 2 12 2 5 2" xfId="25499" xr:uid="{00000000-0005-0000-0000-0000E80C0000}"/>
    <cellStyle name="Normal 2 12 2 6" xfId="17353" xr:uid="{00000000-0005-0000-0000-0000E90C0000}"/>
    <cellStyle name="Normal 2 12 3" xfId="1762" xr:uid="{00000000-0005-0000-0000-0000EA0C0000}"/>
    <cellStyle name="Normal 2 12 3 2" xfId="4364" xr:uid="{00000000-0005-0000-0000-0000EB0C0000}"/>
    <cellStyle name="Normal 2 12 3 2 2" xfId="12510" xr:uid="{00000000-0005-0000-0000-0000EC0C0000}"/>
    <cellStyle name="Normal 2 12 3 2 2 2" xfId="28806" xr:uid="{00000000-0005-0000-0000-0000ED0C0000}"/>
    <cellStyle name="Normal 2 12 3 2 3" xfId="20660" xr:uid="{00000000-0005-0000-0000-0000EE0C0000}"/>
    <cellStyle name="Normal 2 12 3 3" xfId="7061" xr:uid="{00000000-0005-0000-0000-0000EF0C0000}"/>
    <cellStyle name="Normal 2 12 3 3 2" xfId="15207" xr:uid="{00000000-0005-0000-0000-0000F00C0000}"/>
    <cellStyle name="Normal 2 12 3 3 2 2" xfId="31503" xr:uid="{00000000-0005-0000-0000-0000F10C0000}"/>
    <cellStyle name="Normal 2 12 3 3 3" xfId="23357" xr:uid="{00000000-0005-0000-0000-0000F20C0000}"/>
    <cellStyle name="Normal 2 12 3 4" xfId="9908" xr:uid="{00000000-0005-0000-0000-0000F30C0000}"/>
    <cellStyle name="Normal 2 12 3 4 2" xfId="26204" xr:uid="{00000000-0005-0000-0000-0000F40C0000}"/>
    <cellStyle name="Normal 2 12 3 5" xfId="18058" xr:uid="{00000000-0005-0000-0000-0000F50C0000}"/>
    <cellStyle name="Normal 2 12 4" xfId="3146" xr:uid="{00000000-0005-0000-0000-0000F60C0000}"/>
    <cellStyle name="Normal 2 12 4 2" xfId="11292" xr:uid="{00000000-0005-0000-0000-0000F70C0000}"/>
    <cellStyle name="Normal 2 12 4 2 2" xfId="27588" xr:uid="{00000000-0005-0000-0000-0000F80C0000}"/>
    <cellStyle name="Normal 2 12 4 3" xfId="19442" xr:uid="{00000000-0005-0000-0000-0000F90C0000}"/>
    <cellStyle name="Normal 2 12 5" xfId="5651" xr:uid="{00000000-0005-0000-0000-0000FA0C0000}"/>
    <cellStyle name="Normal 2 12 5 2" xfId="13797" xr:uid="{00000000-0005-0000-0000-0000FB0C0000}"/>
    <cellStyle name="Normal 2 12 5 2 2" xfId="30093" xr:uid="{00000000-0005-0000-0000-0000FC0C0000}"/>
    <cellStyle name="Normal 2 12 5 3" xfId="21947" xr:uid="{00000000-0005-0000-0000-0000FD0C0000}"/>
    <cellStyle name="Normal 2 12 6" xfId="8498" xr:uid="{00000000-0005-0000-0000-0000FE0C0000}"/>
    <cellStyle name="Normal 2 12 6 2" xfId="24794" xr:uid="{00000000-0005-0000-0000-0000FF0C0000}"/>
    <cellStyle name="Normal 2 12 7" xfId="16648" xr:uid="{00000000-0005-0000-0000-0000000D0000}"/>
    <cellStyle name="Normal 2 13" xfId="713" xr:uid="{00000000-0005-0000-0000-0000010D0000}"/>
    <cellStyle name="Normal 2 13 2" xfId="2123" xr:uid="{00000000-0005-0000-0000-0000020D0000}"/>
    <cellStyle name="Normal 2 13 2 2" xfId="4677" xr:uid="{00000000-0005-0000-0000-0000030D0000}"/>
    <cellStyle name="Normal 2 13 2 2 2" xfId="12823" xr:uid="{00000000-0005-0000-0000-0000040D0000}"/>
    <cellStyle name="Normal 2 13 2 2 2 2" xfId="29119" xr:uid="{00000000-0005-0000-0000-0000050D0000}"/>
    <cellStyle name="Normal 2 13 2 2 3" xfId="20973" xr:uid="{00000000-0005-0000-0000-0000060D0000}"/>
    <cellStyle name="Normal 2 13 2 3" xfId="7422" xr:uid="{00000000-0005-0000-0000-0000070D0000}"/>
    <cellStyle name="Normal 2 13 2 3 2" xfId="15568" xr:uid="{00000000-0005-0000-0000-0000080D0000}"/>
    <cellStyle name="Normal 2 13 2 3 2 2" xfId="31864" xr:uid="{00000000-0005-0000-0000-0000090D0000}"/>
    <cellStyle name="Normal 2 13 2 3 3" xfId="23718" xr:uid="{00000000-0005-0000-0000-00000A0D0000}"/>
    <cellStyle name="Normal 2 13 2 4" xfId="10269" xr:uid="{00000000-0005-0000-0000-00000B0D0000}"/>
    <cellStyle name="Normal 2 13 2 4 2" xfId="26565" xr:uid="{00000000-0005-0000-0000-00000C0D0000}"/>
    <cellStyle name="Normal 2 13 2 5" xfId="18419" xr:uid="{00000000-0005-0000-0000-00000D0D0000}"/>
    <cellStyle name="Normal 2 13 3" xfId="3459" xr:uid="{00000000-0005-0000-0000-00000E0D0000}"/>
    <cellStyle name="Normal 2 13 3 2" xfId="11605" xr:uid="{00000000-0005-0000-0000-00000F0D0000}"/>
    <cellStyle name="Normal 2 13 3 2 2" xfId="27901" xr:uid="{00000000-0005-0000-0000-0000100D0000}"/>
    <cellStyle name="Normal 2 13 3 3" xfId="19755" xr:uid="{00000000-0005-0000-0000-0000110D0000}"/>
    <cellStyle name="Normal 2 13 4" xfId="6012" xr:uid="{00000000-0005-0000-0000-0000120D0000}"/>
    <cellStyle name="Normal 2 13 4 2" xfId="14158" xr:uid="{00000000-0005-0000-0000-0000130D0000}"/>
    <cellStyle name="Normal 2 13 4 2 2" xfId="30454" xr:uid="{00000000-0005-0000-0000-0000140D0000}"/>
    <cellStyle name="Normal 2 13 4 3" xfId="22308" xr:uid="{00000000-0005-0000-0000-0000150D0000}"/>
    <cellStyle name="Normal 2 13 5" xfId="8859" xr:uid="{00000000-0005-0000-0000-0000160D0000}"/>
    <cellStyle name="Normal 2 13 5 2" xfId="25155" xr:uid="{00000000-0005-0000-0000-0000170D0000}"/>
    <cellStyle name="Normal 2 13 6" xfId="17009" xr:uid="{00000000-0005-0000-0000-0000180D0000}"/>
    <cellStyle name="Normal 2 14" xfId="1418" xr:uid="{00000000-0005-0000-0000-0000190D0000}"/>
    <cellStyle name="Normal 2 14 2" xfId="4068" xr:uid="{00000000-0005-0000-0000-00001A0D0000}"/>
    <cellStyle name="Normal 2 14 2 2" xfId="12214" xr:uid="{00000000-0005-0000-0000-00001B0D0000}"/>
    <cellStyle name="Normal 2 14 2 2 2" xfId="28510" xr:uid="{00000000-0005-0000-0000-00001C0D0000}"/>
    <cellStyle name="Normal 2 14 2 3" xfId="20364" xr:uid="{00000000-0005-0000-0000-00001D0D0000}"/>
    <cellStyle name="Normal 2 14 3" xfId="6717" xr:uid="{00000000-0005-0000-0000-00001E0D0000}"/>
    <cellStyle name="Normal 2 14 3 2" xfId="14863" xr:uid="{00000000-0005-0000-0000-00001F0D0000}"/>
    <cellStyle name="Normal 2 14 3 2 2" xfId="31159" xr:uid="{00000000-0005-0000-0000-0000200D0000}"/>
    <cellStyle name="Normal 2 14 3 3" xfId="23013" xr:uid="{00000000-0005-0000-0000-0000210D0000}"/>
    <cellStyle name="Normal 2 14 4" xfId="9564" xr:uid="{00000000-0005-0000-0000-0000220D0000}"/>
    <cellStyle name="Normal 2 14 4 2" xfId="25860" xr:uid="{00000000-0005-0000-0000-0000230D0000}"/>
    <cellStyle name="Normal 2 14 5" xfId="17714" xr:uid="{00000000-0005-0000-0000-0000240D0000}"/>
    <cellStyle name="Normal 2 15" xfId="2850" xr:uid="{00000000-0005-0000-0000-0000250D0000}"/>
    <cellStyle name="Normal 2 15 2" xfId="10996" xr:uid="{00000000-0005-0000-0000-0000260D0000}"/>
    <cellStyle name="Normal 2 15 2 2" xfId="27292" xr:uid="{00000000-0005-0000-0000-0000270D0000}"/>
    <cellStyle name="Normal 2 15 3" xfId="19146" xr:uid="{00000000-0005-0000-0000-0000280D0000}"/>
    <cellStyle name="Normal 2 16" xfId="5307" xr:uid="{00000000-0005-0000-0000-0000290D0000}"/>
    <cellStyle name="Normal 2 16 2" xfId="13453" xr:uid="{00000000-0005-0000-0000-00002A0D0000}"/>
    <cellStyle name="Normal 2 16 2 2" xfId="29749" xr:uid="{00000000-0005-0000-0000-00002B0D0000}"/>
    <cellStyle name="Normal 2 16 3" xfId="21603" xr:uid="{00000000-0005-0000-0000-00002C0D0000}"/>
    <cellStyle name="Normal 2 17" xfId="8154" xr:uid="{00000000-0005-0000-0000-00002D0D0000}"/>
    <cellStyle name="Normal 2 17 2" xfId="24450" xr:uid="{00000000-0005-0000-0000-00002E0D0000}"/>
    <cellStyle name="Normal 2 18" xfId="16304" xr:uid="{00000000-0005-0000-0000-00002F0D0000}"/>
    <cellStyle name="Normal 2 2" xfId="4" xr:uid="{00000000-0005-0000-0000-0000300D0000}"/>
    <cellStyle name="Normal 2 2 10" xfId="714" xr:uid="{00000000-0005-0000-0000-0000310D0000}"/>
    <cellStyle name="Normal 2 2 10 2" xfId="2124" xr:uid="{00000000-0005-0000-0000-0000320D0000}"/>
    <cellStyle name="Normal 2 2 10 2 2" xfId="4678" xr:uid="{00000000-0005-0000-0000-0000330D0000}"/>
    <cellStyle name="Normal 2 2 10 2 2 2" xfId="12824" xr:uid="{00000000-0005-0000-0000-0000340D0000}"/>
    <cellStyle name="Normal 2 2 10 2 2 2 2" xfId="29120" xr:uid="{00000000-0005-0000-0000-0000350D0000}"/>
    <cellStyle name="Normal 2 2 10 2 2 3" xfId="20974" xr:uid="{00000000-0005-0000-0000-0000360D0000}"/>
    <cellStyle name="Normal 2 2 10 2 3" xfId="7423" xr:uid="{00000000-0005-0000-0000-0000370D0000}"/>
    <cellStyle name="Normal 2 2 10 2 3 2" xfId="15569" xr:uid="{00000000-0005-0000-0000-0000380D0000}"/>
    <cellStyle name="Normal 2 2 10 2 3 2 2" xfId="31865" xr:uid="{00000000-0005-0000-0000-0000390D0000}"/>
    <cellStyle name="Normal 2 2 10 2 3 3" xfId="23719" xr:uid="{00000000-0005-0000-0000-00003A0D0000}"/>
    <cellStyle name="Normal 2 2 10 2 4" xfId="10270" xr:uid="{00000000-0005-0000-0000-00003B0D0000}"/>
    <cellStyle name="Normal 2 2 10 2 4 2" xfId="26566" xr:uid="{00000000-0005-0000-0000-00003C0D0000}"/>
    <cellStyle name="Normal 2 2 10 2 5" xfId="18420" xr:uid="{00000000-0005-0000-0000-00003D0D0000}"/>
    <cellStyle name="Normal 2 2 10 3" xfId="3460" xr:uid="{00000000-0005-0000-0000-00003E0D0000}"/>
    <cellStyle name="Normal 2 2 10 3 2" xfId="11606" xr:uid="{00000000-0005-0000-0000-00003F0D0000}"/>
    <cellStyle name="Normal 2 2 10 3 2 2" xfId="27902" xr:uid="{00000000-0005-0000-0000-0000400D0000}"/>
    <cellStyle name="Normal 2 2 10 3 3" xfId="19756" xr:uid="{00000000-0005-0000-0000-0000410D0000}"/>
    <cellStyle name="Normal 2 2 10 4" xfId="6013" xr:uid="{00000000-0005-0000-0000-0000420D0000}"/>
    <cellStyle name="Normal 2 2 10 4 2" xfId="14159" xr:uid="{00000000-0005-0000-0000-0000430D0000}"/>
    <cellStyle name="Normal 2 2 10 4 2 2" xfId="30455" xr:uid="{00000000-0005-0000-0000-0000440D0000}"/>
    <cellStyle name="Normal 2 2 10 4 3" xfId="22309" xr:uid="{00000000-0005-0000-0000-0000450D0000}"/>
    <cellStyle name="Normal 2 2 10 5" xfId="8860" xr:uid="{00000000-0005-0000-0000-0000460D0000}"/>
    <cellStyle name="Normal 2 2 10 5 2" xfId="25156" xr:uid="{00000000-0005-0000-0000-0000470D0000}"/>
    <cellStyle name="Normal 2 2 10 6" xfId="17010" xr:uid="{00000000-0005-0000-0000-0000480D0000}"/>
    <cellStyle name="Normal 2 2 11" xfId="1419" xr:uid="{00000000-0005-0000-0000-0000490D0000}"/>
    <cellStyle name="Normal 2 2 11 2" xfId="4069" xr:uid="{00000000-0005-0000-0000-00004A0D0000}"/>
    <cellStyle name="Normal 2 2 11 2 2" xfId="12215" xr:uid="{00000000-0005-0000-0000-00004B0D0000}"/>
    <cellStyle name="Normal 2 2 11 2 2 2" xfId="28511" xr:uid="{00000000-0005-0000-0000-00004C0D0000}"/>
    <cellStyle name="Normal 2 2 11 2 3" xfId="20365" xr:uid="{00000000-0005-0000-0000-00004D0D0000}"/>
    <cellStyle name="Normal 2 2 11 3" xfId="6718" xr:uid="{00000000-0005-0000-0000-00004E0D0000}"/>
    <cellStyle name="Normal 2 2 11 3 2" xfId="14864" xr:uid="{00000000-0005-0000-0000-00004F0D0000}"/>
    <cellStyle name="Normal 2 2 11 3 2 2" xfId="31160" xr:uid="{00000000-0005-0000-0000-0000500D0000}"/>
    <cellStyle name="Normal 2 2 11 3 3" xfId="23014" xr:uid="{00000000-0005-0000-0000-0000510D0000}"/>
    <cellStyle name="Normal 2 2 11 4" xfId="9565" xr:uid="{00000000-0005-0000-0000-0000520D0000}"/>
    <cellStyle name="Normal 2 2 11 4 2" xfId="25861" xr:uid="{00000000-0005-0000-0000-0000530D0000}"/>
    <cellStyle name="Normal 2 2 11 5" xfId="17715" xr:uid="{00000000-0005-0000-0000-0000540D0000}"/>
    <cellStyle name="Normal 2 2 12" xfId="2851" xr:uid="{00000000-0005-0000-0000-0000550D0000}"/>
    <cellStyle name="Normal 2 2 12 2" xfId="10997" xr:uid="{00000000-0005-0000-0000-0000560D0000}"/>
    <cellStyle name="Normal 2 2 12 2 2" xfId="27293" xr:uid="{00000000-0005-0000-0000-0000570D0000}"/>
    <cellStyle name="Normal 2 2 12 3" xfId="19147" xr:uid="{00000000-0005-0000-0000-0000580D0000}"/>
    <cellStyle name="Normal 2 2 13" xfId="5308" xr:uid="{00000000-0005-0000-0000-0000590D0000}"/>
    <cellStyle name="Normal 2 2 13 2" xfId="13454" xr:uid="{00000000-0005-0000-0000-00005A0D0000}"/>
    <cellStyle name="Normal 2 2 13 2 2" xfId="29750" xr:uid="{00000000-0005-0000-0000-00005B0D0000}"/>
    <cellStyle name="Normal 2 2 13 3" xfId="21604" xr:uid="{00000000-0005-0000-0000-00005C0D0000}"/>
    <cellStyle name="Normal 2 2 14" xfId="8155" xr:uid="{00000000-0005-0000-0000-00005D0D0000}"/>
    <cellStyle name="Normal 2 2 14 2" xfId="24451" xr:uid="{00000000-0005-0000-0000-00005E0D0000}"/>
    <cellStyle name="Normal 2 2 15" xfId="16305" xr:uid="{00000000-0005-0000-0000-00005F0D0000}"/>
    <cellStyle name="Normal 2 2 2" xfId="15" xr:uid="{00000000-0005-0000-0000-0000600D0000}"/>
    <cellStyle name="Normal 2 2 2 10" xfId="697" xr:uid="{00000000-0005-0000-0000-0000610D0000}"/>
    <cellStyle name="Normal 2 2 2 10 2" xfId="1403" xr:uid="{00000000-0005-0000-0000-0000620D0000}"/>
    <cellStyle name="Normal 2 2 2 10 2 2" xfId="2813" xr:uid="{00000000-0005-0000-0000-0000630D0000}"/>
    <cellStyle name="Normal 2 2 2 10 2 2 2" xfId="5271" xr:uid="{00000000-0005-0000-0000-0000640D0000}"/>
    <cellStyle name="Normal 2 2 2 10 2 2 2 2" xfId="13417" xr:uid="{00000000-0005-0000-0000-0000650D0000}"/>
    <cellStyle name="Normal 2 2 2 10 2 2 2 2 2" xfId="29713" xr:uid="{00000000-0005-0000-0000-0000660D0000}"/>
    <cellStyle name="Normal 2 2 2 10 2 2 2 3" xfId="21567" xr:uid="{00000000-0005-0000-0000-0000670D0000}"/>
    <cellStyle name="Normal 2 2 2 10 2 2 3" xfId="8112" xr:uid="{00000000-0005-0000-0000-0000680D0000}"/>
    <cellStyle name="Normal 2 2 2 10 2 2 3 2" xfId="16258" xr:uid="{00000000-0005-0000-0000-0000690D0000}"/>
    <cellStyle name="Normal 2 2 2 10 2 2 3 2 2" xfId="32554" xr:uid="{00000000-0005-0000-0000-00006A0D0000}"/>
    <cellStyle name="Normal 2 2 2 10 2 2 3 3" xfId="24408" xr:uid="{00000000-0005-0000-0000-00006B0D0000}"/>
    <cellStyle name="Normal 2 2 2 10 2 2 4" xfId="10959" xr:uid="{00000000-0005-0000-0000-00006C0D0000}"/>
    <cellStyle name="Normal 2 2 2 10 2 2 4 2" xfId="27255" xr:uid="{00000000-0005-0000-0000-00006D0D0000}"/>
    <cellStyle name="Normal 2 2 2 10 2 2 5" xfId="19109" xr:uid="{00000000-0005-0000-0000-00006E0D0000}"/>
    <cellStyle name="Normal 2 2 2 10 2 3" xfId="4053" xr:uid="{00000000-0005-0000-0000-00006F0D0000}"/>
    <cellStyle name="Normal 2 2 2 10 2 3 2" xfId="12199" xr:uid="{00000000-0005-0000-0000-0000700D0000}"/>
    <cellStyle name="Normal 2 2 2 10 2 3 2 2" xfId="28495" xr:uid="{00000000-0005-0000-0000-0000710D0000}"/>
    <cellStyle name="Normal 2 2 2 10 2 3 3" xfId="20349" xr:uid="{00000000-0005-0000-0000-0000720D0000}"/>
    <cellStyle name="Normal 2 2 2 10 2 4" xfId="6702" xr:uid="{00000000-0005-0000-0000-0000730D0000}"/>
    <cellStyle name="Normal 2 2 2 10 2 4 2" xfId="14848" xr:uid="{00000000-0005-0000-0000-0000740D0000}"/>
    <cellStyle name="Normal 2 2 2 10 2 4 2 2" xfId="31144" xr:uid="{00000000-0005-0000-0000-0000750D0000}"/>
    <cellStyle name="Normal 2 2 2 10 2 4 3" xfId="22998" xr:uid="{00000000-0005-0000-0000-0000760D0000}"/>
    <cellStyle name="Normal 2 2 2 10 2 5" xfId="9549" xr:uid="{00000000-0005-0000-0000-0000770D0000}"/>
    <cellStyle name="Normal 2 2 2 10 2 5 2" xfId="25845" xr:uid="{00000000-0005-0000-0000-0000780D0000}"/>
    <cellStyle name="Normal 2 2 2 10 2 6" xfId="17699" xr:uid="{00000000-0005-0000-0000-0000790D0000}"/>
    <cellStyle name="Normal 2 2 2 10 3" xfId="2108" xr:uid="{00000000-0005-0000-0000-00007A0D0000}"/>
    <cellStyle name="Normal 2 2 2 10 3 2" xfId="4662" xr:uid="{00000000-0005-0000-0000-00007B0D0000}"/>
    <cellStyle name="Normal 2 2 2 10 3 2 2" xfId="12808" xr:uid="{00000000-0005-0000-0000-00007C0D0000}"/>
    <cellStyle name="Normal 2 2 2 10 3 2 2 2" xfId="29104" xr:uid="{00000000-0005-0000-0000-00007D0D0000}"/>
    <cellStyle name="Normal 2 2 2 10 3 2 3" xfId="20958" xr:uid="{00000000-0005-0000-0000-00007E0D0000}"/>
    <cellStyle name="Normal 2 2 2 10 3 3" xfId="7407" xr:uid="{00000000-0005-0000-0000-00007F0D0000}"/>
    <cellStyle name="Normal 2 2 2 10 3 3 2" xfId="15553" xr:uid="{00000000-0005-0000-0000-0000800D0000}"/>
    <cellStyle name="Normal 2 2 2 10 3 3 2 2" xfId="31849" xr:uid="{00000000-0005-0000-0000-0000810D0000}"/>
    <cellStyle name="Normal 2 2 2 10 3 3 3" xfId="23703" xr:uid="{00000000-0005-0000-0000-0000820D0000}"/>
    <cellStyle name="Normal 2 2 2 10 3 4" xfId="10254" xr:uid="{00000000-0005-0000-0000-0000830D0000}"/>
    <cellStyle name="Normal 2 2 2 10 3 4 2" xfId="26550" xr:uid="{00000000-0005-0000-0000-0000840D0000}"/>
    <cellStyle name="Normal 2 2 2 10 3 5" xfId="18404" xr:uid="{00000000-0005-0000-0000-0000850D0000}"/>
    <cellStyle name="Normal 2 2 2 10 4" xfId="3444" xr:uid="{00000000-0005-0000-0000-0000860D0000}"/>
    <cellStyle name="Normal 2 2 2 10 4 2" xfId="11590" xr:uid="{00000000-0005-0000-0000-0000870D0000}"/>
    <cellStyle name="Normal 2 2 2 10 4 2 2" xfId="27886" xr:uid="{00000000-0005-0000-0000-0000880D0000}"/>
    <cellStyle name="Normal 2 2 2 10 4 3" xfId="19740" xr:uid="{00000000-0005-0000-0000-0000890D0000}"/>
    <cellStyle name="Normal 2 2 2 10 5" xfId="5997" xr:uid="{00000000-0005-0000-0000-00008A0D0000}"/>
    <cellStyle name="Normal 2 2 2 10 5 2" xfId="14143" xr:uid="{00000000-0005-0000-0000-00008B0D0000}"/>
    <cellStyle name="Normal 2 2 2 10 5 2 2" xfId="30439" xr:uid="{00000000-0005-0000-0000-00008C0D0000}"/>
    <cellStyle name="Normal 2 2 2 10 5 3" xfId="22293" xr:uid="{00000000-0005-0000-0000-00008D0D0000}"/>
    <cellStyle name="Normal 2 2 2 10 6" xfId="8844" xr:uid="{00000000-0005-0000-0000-00008E0D0000}"/>
    <cellStyle name="Normal 2 2 2 10 6 2" xfId="25140" xr:uid="{00000000-0005-0000-0000-00008F0D0000}"/>
    <cellStyle name="Normal 2 2 2 10 7" xfId="16994" xr:uid="{00000000-0005-0000-0000-0000900D0000}"/>
    <cellStyle name="Normal 2 2 2 11" xfId="721" xr:uid="{00000000-0005-0000-0000-0000910D0000}"/>
    <cellStyle name="Normal 2 2 2 11 2" xfId="2131" xr:uid="{00000000-0005-0000-0000-0000920D0000}"/>
    <cellStyle name="Normal 2 2 2 11 2 2" xfId="4683" xr:uid="{00000000-0005-0000-0000-0000930D0000}"/>
    <cellStyle name="Normal 2 2 2 11 2 2 2" xfId="12829" xr:uid="{00000000-0005-0000-0000-0000940D0000}"/>
    <cellStyle name="Normal 2 2 2 11 2 2 2 2" xfId="29125" xr:uid="{00000000-0005-0000-0000-0000950D0000}"/>
    <cellStyle name="Normal 2 2 2 11 2 2 3" xfId="20979" xr:uid="{00000000-0005-0000-0000-0000960D0000}"/>
    <cellStyle name="Normal 2 2 2 11 2 3" xfId="7430" xr:uid="{00000000-0005-0000-0000-0000970D0000}"/>
    <cellStyle name="Normal 2 2 2 11 2 3 2" xfId="15576" xr:uid="{00000000-0005-0000-0000-0000980D0000}"/>
    <cellStyle name="Normal 2 2 2 11 2 3 2 2" xfId="31872" xr:uid="{00000000-0005-0000-0000-0000990D0000}"/>
    <cellStyle name="Normal 2 2 2 11 2 3 3" xfId="23726" xr:uid="{00000000-0005-0000-0000-00009A0D0000}"/>
    <cellStyle name="Normal 2 2 2 11 2 4" xfId="10277" xr:uid="{00000000-0005-0000-0000-00009B0D0000}"/>
    <cellStyle name="Normal 2 2 2 11 2 4 2" xfId="26573" xr:uid="{00000000-0005-0000-0000-00009C0D0000}"/>
    <cellStyle name="Normal 2 2 2 11 2 5" xfId="18427" xr:uid="{00000000-0005-0000-0000-00009D0D0000}"/>
    <cellStyle name="Normal 2 2 2 11 3" xfId="3465" xr:uid="{00000000-0005-0000-0000-00009E0D0000}"/>
    <cellStyle name="Normal 2 2 2 11 3 2" xfId="11611" xr:uid="{00000000-0005-0000-0000-00009F0D0000}"/>
    <cellStyle name="Normal 2 2 2 11 3 2 2" xfId="27907" xr:uid="{00000000-0005-0000-0000-0000A00D0000}"/>
    <cellStyle name="Normal 2 2 2 11 3 3" xfId="19761" xr:uid="{00000000-0005-0000-0000-0000A10D0000}"/>
    <cellStyle name="Normal 2 2 2 11 4" xfId="6020" xr:uid="{00000000-0005-0000-0000-0000A20D0000}"/>
    <cellStyle name="Normal 2 2 2 11 4 2" xfId="14166" xr:uid="{00000000-0005-0000-0000-0000A30D0000}"/>
    <cellStyle name="Normal 2 2 2 11 4 2 2" xfId="30462" xr:uid="{00000000-0005-0000-0000-0000A40D0000}"/>
    <cellStyle name="Normal 2 2 2 11 4 3" xfId="22316" xr:uid="{00000000-0005-0000-0000-0000A50D0000}"/>
    <cellStyle name="Normal 2 2 2 11 5" xfId="8867" xr:uid="{00000000-0005-0000-0000-0000A60D0000}"/>
    <cellStyle name="Normal 2 2 2 11 5 2" xfId="25163" xr:uid="{00000000-0005-0000-0000-0000A70D0000}"/>
    <cellStyle name="Normal 2 2 2 11 6" xfId="17017" xr:uid="{00000000-0005-0000-0000-0000A80D0000}"/>
    <cellStyle name="Normal 2 2 2 12" xfId="1426" xr:uid="{00000000-0005-0000-0000-0000A90D0000}"/>
    <cellStyle name="Normal 2 2 2 12 2" xfId="4074" xr:uid="{00000000-0005-0000-0000-0000AA0D0000}"/>
    <cellStyle name="Normal 2 2 2 12 2 2" xfId="12220" xr:uid="{00000000-0005-0000-0000-0000AB0D0000}"/>
    <cellStyle name="Normal 2 2 2 12 2 2 2" xfId="28516" xr:uid="{00000000-0005-0000-0000-0000AC0D0000}"/>
    <cellStyle name="Normal 2 2 2 12 2 3" xfId="20370" xr:uid="{00000000-0005-0000-0000-0000AD0D0000}"/>
    <cellStyle name="Normal 2 2 2 12 3" xfId="6725" xr:uid="{00000000-0005-0000-0000-0000AE0D0000}"/>
    <cellStyle name="Normal 2 2 2 12 3 2" xfId="14871" xr:uid="{00000000-0005-0000-0000-0000AF0D0000}"/>
    <cellStyle name="Normal 2 2 2 12 3 2 2" xfId="31167" xr:uid="{00000000-0005-0000-0000-0000B00D0000}"/>
    <cellStyle name="Normal 2 2 2 12 3 3" xfId="23021" xr:uid="{00000000-0005-0000-0000-0000B10D0000}"/>
    <cellStyle name="Normal 2 2 2 12 4" xfId="9572" xr:uid="{00000000-0005-0000-0000-0000B20D0000}"/>
    <cellStyle name="Normal 2 2 2 12 4 2" xfId="25868" xr:uid="{00000000-0005-0000-0000-0000B30D0000}"/>
    <cellStyle name="Normal 2 2 2 12 5" xfId="17722" xr:uid="{00000000-0005-0000-0000-0000B40D0000}"/>
    <cellStyle name="Normal 2 2 2 13" xfId="2856" xr:uid="{00000000-0005-0000-0000-0000B50D0000}"/>
    <cellStyle name="Normal 2 2 2 13 2" xfId="11002" xr:uid="{00000000-0005-0000-0000-0000B60D0000}"/>
    <cellStyle name="Normal 2 2 2 13 2 2" xfId="27298" xr:uid="{00000000-0005-0000-0000-0000B70D0000}"/>
    <cellStyle name="Normal 2 2 2 13 3" xfId="19152" xr:uid="{00000000-0005-0000-0000-0000B80D0000}"/>
    <cellStyle name="Normal 2 2 2 14" xfId="5315" xr:uid="{00000000-0005-0000-0000-0000B90D0000}"/>
    <cellStyle name="Normal 2 2 2 14 2" xfId="13461" xr:uid="{00000000-0005-0000-0000-0000BA0D0000}"/>
    <cellStyle name="Normal 2 2 2 14 2 2" xfId="29757" xr:uid="{00000000-0005-0000-0000-0000BB0D0000}"/>
    <cellStyle name="Normal 2 2 2 14 3" xfId="21611" xr:uid="{00000000-0005-0000-0000-0000BC0D0000}"/>
    <cellStyle name="Normal 2 2 2 15" xfId="8162" xr:uid="{00000000-0005-0000-0000-0000BD0D0000}"/>
    <cellStyle name="Normal 2 2 2 15 2" xfId="24458" xr:uid="{00000000-0005-0000-0000-0000BE0D0000}"/>
    <cellStyle name="Normal 2 2 2 16" xfId="16312" xr:uid="{00000000-0005-0000-0000-0000BF0D0000}"/>
    <cellStyle name="Normal 2 2 2 2" xfId="16" xr:uid="{00000000-0005-0000-0000-0000C00D0000}"/>
    <cellStyle name="Normal 2 2 2 2 10" xfId="698" xr:uid="{00000000-0005-0000-0000-0000C10D0000}"/>
    <cellStyle name="Normal 2 2 2 2 10 2" xfId="1404" xr:uid="{00000000-0005-0000-0000-0000C20D0000}"/>
    <cellStyle name="Normal 2 2 2 2 10 2 2" xfId="2814" xr:uid="{00000000-0005-0000-0000-0000C30D0000}"/>
    <cellStyle name="Normal 2 2 2 2 10 2 2 2" xfId="2829" xr:uid="{00000000-0005-0000-0000-0000C40D0000}"/>
    <cellStyle name="Normal 2 2 2 2 10 2 2 2 2" xfId="2835" xr:uid="{00000000-0005-0000-0000-0000C50D0000}"/>
    <cellStyle name="Normal 2 2 2 2 10 2 2 2 2 2" xfId="5292" xr:uid="{00000000-0005-0000-0000-0000C60D0000}"/>
    <cellStyle name="Normal 2 2 2 2 10 2 2 2 2 2 2" xfId="13438" xr:uid="{00000000-0005-0000-0000-0000C70D0000}"/>
    <cellStyle name="Normal 2 2 2 2 10 2 2 2 2 2 2 2" xfId="29734" xr:uid="{00000000-0005-0000-0000-0000C80D0000}"/>
    <cellStyle name="Normal 2 2 2 2 10 2 2 2 2 2 3" xfId="21588" xr:uid="{00000000-0005-0000-0000-0000C90D0000}"/>
    <cellStyle name="Normal 2 2 2 2 10 2 2 2 2 3" xfId="8134" xr:uid="{00000000-0005-0000-0000-0000CA0D0000}"/>
    <cellStyle name="Normal 2 2 2 2 10 2 2 2 2 3 2" xfId="16280" xr:uid="{00000000-0005-0000-0000-0000CB0D0000}"/>
    <cellStyle name="Normal 2 2 2 2 10 2 2 2 2 3 2 2" xfId="32576" xr:uid="{00000000-0005-0000-0000-0000CC0D0000}"/>
    <cellStyle name="Normal 2 2 2 2 10 2 2 2 2 3 3" xfId="24430" xr:uid="{00000000-0005-0000-0000-0000CD0D0000}"/>
    <cellStyle name="Normal 2 2 2 2 10 2 2 2 2 4" xfId="10981" xr:uid="{00000000-0005-0000-0000-0000CE0D0000}"/>
    <cellStyle name="Normal 2 2 2 2 10 2 2 2 2 4 2" xfId="27277" xr:uid="{00000000-0005-0000-0000-0000CF0D0000}"/>
    <cellStyle name="Normal 2 2 2 2 10 2 2 2 2 5" xfId="19131" xr:uid="{00000000-0005-0000-0000-0000D00D0000}"/>
    <cellStyle name="Normal 2 2 2 2 10 2 2 2 3" xfId="5286" xr:uid="{00000000-0005-0000-0000-0000D10D0000}"/>
    <cellStyle name="Normal 2 2 2 2 10 2 2 2 3 2" xfId="13432" xr:uid="{00000000-0005-0000-0000-0000D20D0000}"/>
    <cellStyle name="Normal 2 2 2 2 10 2 2 2 3 2 2" xfId="29728" xr:uid="{00000000-0005-0000-0000-0000D30D0000}"/>
    <cellStyle name="Normal 2 2 2 2 10 2 2 2 3 3" xfId="21582" xr:uid="{00000000-0005-0000-0000-0000D40D0000}"/>
    <cellStyle name="Normal 2 2 2 2 10 2 2 2 4" xfId="8128" xr:uid="{00000000-0005-0000-0000-0000D50D0000}"/>
    <cellStyle name="Normal 2 2 2 2 10 2 2 2 4 2" xfId="16274" xr:uid="{00000000-0005-0000-0000-0000D60D0000}"/>
    <cellStyle name="Normal 2 2 2 2 10 2 2 2 4 2 2" xfId="32570" xr:uid="{00000000-0005-0000-0000-0000D70D0000}"/>
    <cellStyle name="Normal 2 2 2 2 10 2 2 2 4 3" xfId="24424" xr:uid="{00000000-0005-0000-0000-0000D80D0000}"/>
    <cellStyle name="Normal 2 2 2 2 10 2 2 2 5" xfId="10975" xr:uid="{00000000-0005-0000-0000-0000D90D0000}"/>
    <cellStyle name="Normal 2 2 2 2 10 2 2 2 5 2" xfId="27271" xr:uid="{00000000-0005-0000-0000-0000DA0D0000}"/>
    <cellStyle name="Normal 2 2 2 2 10 2 2 2 6" xfId="19125" xr:uid="{00000000-0005-0000-0000-0000DB0D0000}"/>
    <cellStyle name="Normal 2 2 2 2 10 2 2 3" xfId="5272" xr:uid="{00000000-0005-0000-0000-0000DC0D0000}"/>
    <cellStyle name="Normal 2 2 2 2 10 2 2 3 2" xfId="13418" xr:uid="{00000000-0005-0000-0000-0000DD0D0000}"/>
    <cellStyle name="Normal 2 2 2 2 10 2 2 3 2 2" xfId="29714" xr:uid="{00000000-0005-0000-0000-0000DE0D0000}"/>
    <cellStyle name="Normal 2 2 2 2 10 2 2 3 3" xfId="21568" xr:uid="{00000000-0005-0000-0000-0000DF0D0000}"/>
    <cellStyle name="Normal 2 2 2 2 10 2 2 4" xfId="8113" xr:uid="{00000000-0005-0000-0000-0000E00D0000}"/>
    <cellStyle name="Normal 2 2 2 2 10 2 2 4 2" xfId="16259" xr:uid="{00000000-0005-0000-0000-0000E10D0000}"/>
    <cellStyle name="Normal 2 2 2 2 10 2 2 4 2 2" xfId="32555" xr:uid="{00000000-0005-0000-0000-0000E20D0000}"/>
    <cellStyle name="Normal 2 2 2 2 10 2 2 4 3" xfId="24409" xr:uid="{00000000-0005-0000-0000-0000E30D0000}"/>
    <cellStyle name="Normal 2 2 2 2 10 2 2 5" xfId="10960" xr:uid="{00000000-0005-0000-0000-0000E40D0000}"/>
    <cellStyle name="Normal 2 2 2 2 10 2 2 5 2" xfId="27256" xr:uid="{00000000-0005-0000-0000-0000E50D0000}"/>
    <cellStyle name="Normal 2 2 2 2 10 2 2 6" xfId="19110" xr:uid="{00000000-0005-0000-0000-0000E60D0000}"/>
    <cellStyle name="Normal 2 2 2 2 10 2 3" xfId="4054" xr:uid="{00000000-0005-0000-0000-0000E70D0000}"/>
    <cellStyle name="Normal 2 2 2 2 10 2 3 2" xfId="12200" xr:uid="{00000000-0005-0000-0000-0000E80D0000}"/>
    <cellStyle name="Normal 2 2 2 2 10 2 3 2 2" xfId="28496" xr:uid="{00000000-0005-0000-0000-0000E90D0000}"/>
    <cellStyle name="Normal 2 2 2 2 10 2 3 3" xfId="20350" xr:uid="{00000000-0005-0000-0000-0000EA0D0000}"/>
    <cellStyle name="Normal 2 2 2 2 10 2 4" xfId="6703" xr:uid="{00000000-0005-0000-0000-0000EB0D0000}"/>
    <cellStyle name="Normal 2 2 2 2 10 2 4 2" xfId="14849" xr:uid="{00000000-0005-0000-0000-0000EC0D0000}"/>
    <cellStyle name="Normal 2 2 2 2 10 2 4 2 2" xfId="31145" xr:uid="{00000000-0005-0000-0000-0000ED0D0000}"/>
    <cellStyle name="Normal 2 2 2 2 10 2 4 3" xfId="22999" xr:uid="{00000000-0005-0000-0000-0000EE0D0000}"/>
    <cellStyle name="Normal 2 2 2 2 10 2 5" xfId="9550" xr:uid="{00000000-0005-0000-0000-0000EF0D0000}"/>
    <cellStyle name="Normal 2 2 2 2 10 2 5 2" xfId="25846" xr:uid="{00000000-0005-0000-0000-0000F00D0000}"/>
    <cellStyle name="Normal 2 2 2 2 10 2 6" xfId="17700" xr:uid="{00000000-0005-0000-0000-0000F10D0000}"/>
    <cellStyle name="Normal 2 2 2 2 10 3" xfId="2109" xr:uid="{00000000-0005-0000-0000-0000F20D0000}"/>
    <cellStyle name="Normal 2 2 2 2 10 3 2" xfId="4663" xr:uid="{00000000-0005-0000-0000-0000F30D0000}"/>
    <cellStyle name="Normal 2 2 2 2 10 3 2 2" xfId="12809" xr:uid="{00000000-0005-0000-0000-0000F40D0000}"/>
    <cellStyle name="Normal 2 2 2 2 10 3 2 2 2" xfId="29105" xr:uid="{00000000-0005-0000-0000-0000F50D0000}"/>
    <cellStyle name="Normal 2 2 2 2 10 3 2 3" xfId="20959" xr:uid="{00000000-0005-0000-0000-0000F60D0000}"/>
    <cellStyle name="Normal 2 2 2 2 10 3 3" xfId="7408" xr:uid="{00000000-0005-0000-0000-0000F70D0000}"/>
    <cellStyle name="Normal 2 2 2 2 10 3 3 2" xfId="15554" xr:uid="{00000000-0005-0000-0000-0000F80D0000}"/>
    <cellStyle name="Normal 2 2 2 2 10 3 3 2 2" xfId="31850" xr:uid="{00000000-0005-0000-0000-0000F90D0000}"/>
    <cellStyle name="Normal 2 2 2 2 10 3 3 3" xfId="23704" xr:uid="{00000000-0005-0000-0000-0000FA0D0000}"/>
    <cellStyle name="Normal 2 2 2 2 10 3 4" xfId="10255" xr:uid="{00000000-0005-0000-0000-0000FB0D0000}"/>
    <cellStyle name="Normal 2 2 2 2 10 3 4 2" xfId="26551" xr:uid="{00000000-0005-0000-0000-0000FC0D0000}"/>
    <cellStyle name="Normal 2 2 2 2 10 3 5" xfId="18405" xr:uid="{00000000-0005-0000-0000-0000FD0D0000}"/>
    <cellStyle name="Normal 2 2 2 2 10 4" xfId="3445" xr:uid="{00000000-0005-0000-0000-0000FE0D0000}"/>
    <cellStyle name="Normal 2 2 2 2 10 4 2" xfId="11591" xr:uid="{00000000-0005-0000-0000-0000FF0D0000}"/>
    <cellStyle name="Normal 2 2 2 2 10 4 2 2" xfId="27887" xr:uid="{00000000-0005-0000-0000-0000000E0000}"/>
    <cellStyle name="Normal 2 2 2 2 10 4 3" xfId="19741" xr:uid="{00000000-0005-0000-0000-0000010E0000}"/>
    <cellStyle name="Normal 2 2 2 2 10 5" xfId="5998" xr:uid="{00000000-0005-0000-0000-0000020E0000}"/>
    <cellStyle name="Normal 2 2 2 2 10 5 2" xfId="14144" xr:uid="{00000000-0005-0000-0000-0000030E0000}"/>
    <cellStyle name="Normal 2 2 2 2 10 5 2 2" xfId="30440" xr:uid="{00000000-0005-0000-0000-0000040E0000}"/>
    <cellStyle name="Normal 2 2 2 2 10 5 3" xfId="22294" xr:uid="{00000000-0005-0000-0000-0000050E0000}"/>
    <cellStyle name="Normal 2 2 2 2 10 6" xfId="8845" xr:uid="{00000000-0005-0000-0000-0000060E0000}"/>
    <cellStyle name="Normal 2 2 2 2 10 6 2" xfId="25141" xr:uid="{00000000-0005-0000-0000-0000070E0000}"/>
    <cellStyle name="Normal 2 2 2 2 10 7" xfId="16995" xr:uid="{00000000-0005-0000-0000-0000080E0000}"/>
    <cellStyle name="Normal 2 2 2 2 11" xfId="722" xr:uid="{00000000-0005-0000-0000-0000090E0000}"/>
    <cellStyle name="Normal 2 2 2 2 11 2" xfId="2132" xr:uid="{00000000-0005-0000-0000-00000A0E0000}"/>
    <cellStyle name="Normal 2 2 2 2 11 2 2" xfId="4684" xr:uid="{00000000-0005-0000-0000-00000B0E0000}"/>
    <cellStyle name="Normal 2 2 2 2 11 2 2 2" xfId="12830" xr:uid="{00000000-0005-0000-0000-00000C0E0000}"/>
    <cellStyle name="Normal 2 2 2 2 11 2 2 2 2" xfId="29126" xr:uid="{00000000-0005-0000-0000-00000D0E0000}"/>
    <cellStyle name="Normal 2 2 2 2 11 2 2 3" xfId="20980" xr:uid="{00000000-0005-0000-0000-00000E0E0000}"/>
    <cellStyle name="Normal 2 2 2 2 11 2 3" xfId="7431" xr:uid="{00000000-0005-0000-0000-00000F0E0000}"/>
    <cellStyle name="Normal 2 2 2 2 11 2 3 2" xfId="15577" xr:uid="{00000000-0005-0000-0000-0000100E0000}"/>
    <cellStyle name="Normal 2 2 2 2 11 2 3 2 2" xfId="31873" xr:uid="{00000000-0005-0000-0000-0000110E0000}"/>
    <cellStyle name="Normal 2 2 2 2 11 2 3 3" xfId="23727" xr:uid="{00000000-0005-0000-0000-0000120E0000}"/>
    <cellStyle name="Normal 2 2 2 2 11 2 4" xfId="10278" xr:uid="{00000000-0005-0000-0000-0000130E0000}"/>
    <cellStyle name="Normal 2 2 2 2 11 2 4 2" xfId="26574" xr:uid="{00000000-0005-0000-0000-0000140E0000}"/>
    <cellStyle name="Normal 2 2 2 2 11 2 5" xfId="18428" xr:uid="{00000000-0005-0000-0000-0000150E0000}"/>
    <cellStyle name="Normal 2 2 2 2 11 3" xfId="3466" xr:uid="{00000000-0005-0000-0000-0000160E0000}"/>
    <cellStyle name="Normal 2 2 2 2 11 3 2" xfId="11612" xr:uid="{00000000-0005-0000-0000-0000170E0000}"/>
    <cellStyle name="Normal 2 2 2 2 11 3 2 2" xfId="27908" xr:uid="{00000000-0005-0000-0000-0000180E0000}"/>
    <cellStyle name="Normal 2 2 2 2 11 3 3" xfId="19762" xr:uid="{00000000-0005-0000-0000-0000190E0000}"/>
    <cellStyle name="Normal 2 2 2 2 11 4" xfId="6021" xr:uid="{00000000-0005-0000-0000-00001A0E0000}"/>
    <cellStyle name="Normal 2 2 2 2 11 4 2" xfId="14167" xr:uid="{00000000-0005-0000-0000-00001B0E0000}"/>
    <cellStyle name="Normal 2 2 2 2 11 4 2 2" xfId="30463" xr:uid="{00000000-0005-0000-0000-00001C0E0000}"/>
    <cellStyle name="Normal 2 2 2 2 11 4 3" xfId="22317" xr:uid="{00000000-0005-0000-0000-00001D0E0000}"/>
    <cellStyle name="Normal 2 2 2 2 11 5" xfId="8868" xr:uid="{00000000-0005-0000-0000-00001E0E0000}"/>
    <cellStyle name="Normal 2 2 2 2 11 5 2" xfId="25164" xr:uid="{00000000-0005-0000-0000-00001F0E0000}"/>
    <cellStyle name="Normal 2 2 2 2 11 6" xfId="17018" xr:uid="{00000000-0005-0000-0000-0000200E0000}"/>
    <cellStyle name="Normal 2 2 2 2 12" xfId="1427" xr:uid="{00000000-0005-0000-0000-0000210E0000}"/>
    <cellStyle name="Normal 2 2 2 2 12 2" xfId="4075" xr:uid="{00000000-0005-0000-0000-0000220E0000}"/>
    <cellStyle name="Normal 2 2 2 2 12 2 2" xfId="12221" xr:uid="{00000000-0005-0000-0000-0000230E0000}"/>
    <cellStyle name="Normal 2 2 2 2 12 2 2 2" xfId="28517" xr:uid="{00000000-0005-0000-0000-0000240E0000}"/>
    <cellStyle name="Normal 2 2 2 2 12 2 3" xfId="20371" xr:uid="{00000000-0005-0000-0000-0000250E0000}"/>
    <cellStyle name="Normal 2 2 2 2 12 3" xfId="6726" xr:uid="{00000000-0005-0000-0000-0000260E0000}"/>
    <cellStyle name="Normal 2 2 2 2 12 3 2" xfId="14872" xr:uid="{00000000-0005-0000-0000-0000270E0000}"/>
    <cellStyle name="Normal 2 2 2 2 12 3 2 2" xfId="31168" xr:uid="{00000000-0005-0000-0000-0000280E0000}"/>
    <cellStyle name="Normal 2 2 2 2 12 3 3" xfId="23022" xr:uid="{00000000-0005-0000-0000-0000290E0000}"/>
    <cellStyle name="Normal 2 2 2 2 12 4" xfId="9573" xr:uid="{00000000-0005-0000-0000-00002A0E0000}"/>
    <cellStyle name="Normal 2 2 2 2 12 4 2" xfId="25869" xr:uid="{00000000-0005-0000-0000-00002B0E0000}"/>
    <cellStyle name="Normal 2 2 2 2 12 5" xfId="17723" xr:uid="{00000000-0005-0000-0000-00002C0E0000}"/>
    <cellStyle name="Normal 2 2 2 2 13" xfId="2857" xr:uid="{00000000-0005-0000-0000-00002D0E0000}"/>
    <cellStyle name="Normal 2 2 2 2 13 2" xfId="11003" xr:uid="{00000000-0005-0000-0000-00002E0E0000}"/>
    <cellStyle name="Normal 2 2 2 2 13 2 2" xfId="27299" xr:uid="{00000000-0005-0000-0000-00002F0E0000}"/>
    <cellStyle name="Normal 2 2 2 2 13 3" xfId="19153" xr:uid="{00000000-0005-0000-0000-0000300E0000}"/>
    <cellStyle name="Normal 2 2 2 2 14" xfId="5316" xr:uid="{00000000-0005-0000-0000-0000310E0000}"/>
    <cellStyle name="Normal 2 2 2 2 14 2" xfId="13462" xr:uid="{00000000-0005-0000-0000-0000320E0000}"/>
    <cellStyle name="Normal 2 2 2 2 14 2 2" xfId="29758" xr:uid="{00000000-0005-0000-0000-0000330E0000}"/>
    <cellStyle name="Normal 2 2 2 2 14 3" xfId="21612" xr:uid="{00000000-0005-0000-0000-0000340E0000}"/>
    <cellStyle name="Normal 2 2 2 2 15" xfId="8149" xr:uid="{00000000-0005-0000-0000-0000350E0000}"/>
    <cellStyle name="Normal 2 2 2 2 15 2" xfId="16295" xr:uid="{00000000-0005-0000-0000-0000360E0000}"/>
    <cellStyle name="Normal 2 2 2 2 15 2 2" xfId="32591" xr:uid="{00000000-0005-0000-0000-0000370E0000}"/>
    <cellStyle name="Normal 2 2 2 2 15 3" xfId="24445" xr:uid="{00000000-0005-0000-0000-0000380E0000}"/>
    <cellStyle name="Normal 2 2 2 2 16" xfId="8163" xr:uid="{00000000-0005-0000-0000-0000390E0000}"/>
    <cellStyle name="Normal 2 2 2 2 16 2" xfId="24459" xr:uid="{00000000-0005-0000-0000-00003A0E0000}"/>
    <cellStyle name="Normal 2 2 2 2 17" xfId="16313" xr:uid="{00000000-0005-0000-0000-00003B0E0000}"/>
    <cellStyle name="Normal 2 2 2 2 2" xfId="27" xr:uid="{00000000-0005-0000-0000-00003C0E0000}"/>
    <cellStyle name="Normal 2 2 2 2 2 10" xfId="2866" xr:uid="{00000000-0005-0000-0000-00003D0E0000}"/>
    <cellStyle name="Normal 2 2 2 2 2 10 2" xfId="11012" xr:uid="{00000000-0005-0000-0000-00003E0E0000}"/>
    <cellStyle name="Normal 2 2 2 2 2 10 2 2" xfId="27308" xr:uid="{00000000-0005-0000-0000-00003F0E0000}"/>
    <cellStyle name="Normal 2 2 2 2 2 10 3" xfId="19162" xr:uid="{00000000-0005-0000-0000-0000400E0000}"/>
    <cellStyle name="Normal 2 2 2 2 2 11" xfId="5327" xr:uid="{00000000-0005-0000-0000-0000410E0000}"/>
    <cellStyle name="Normal 2 2 2 2 2 11 2" xfId="13473" xr:uid="{00000000-0005-0000-0000-0000420E0000}"/>
    <cellStyle name="Normal 2 2 2 2 2 11 2 2" xfId="29769" xr:uid="{00000000-0005-0000-0000-0000430E0000}"/>
    <cellStyle name="Normal 2 2 2 2 2 11 3" xfId="21623" xr:uid="{00000000-0005-0000-0000-0000440E0000}"/>
    <cellStyle name="Normal 2 2 2 2 2 12" xfId="8174" xr:uid="{00000000-0005-0000-0000-0000450E0000}"/>
    <cellStyle name="Normal 2 2 2 2 2 12 2" xfId="24470" xr:uid="{00000000-0005-0000-0000-0000460E0000}"/>
    <cellStyle name="Normal 2 2 2 2 2 13" xfId="16324" xr:uid="{00000000-0005-0000-0000-0000470E0000}"/>
    <cellStyle name="Normal 2 2 2 2 2 2" xfId="49" xr:uid="{00000000-0005-0000-0000-0000480E0000}"/>
    <cellStyle name="Normal 2 2 2 2 2 2 10" xfId="5349" xr:uid="{00000000-0005-0000-0000-0000490E0000}"/>
    <cellStyle name="Normal 2 2 2 2 2 2 10 2" xfId="13495" xr:uid="{00000000-0005-0000-0000-00004A0E0000}"/>
    <cellStyle name="Normal 2 2 2 2 2 2 10 2 2" xfId="29791" xr:uid="{00000000-0005-0000-0000-00004B0E0000}"/>
    <cellStyle name="Normal 2 2 2 2 2 2 10 3" xfId="21645" xr:uid="{00000000-0005-0000-0000-00004C0E0000}"/>
    <cellStyle name="Normal 2 2 2 2 2 2 11" xfId="8196" xr:uid="{00000000-0005-0000-0000-00004D0E0000}"/>
    <cellStyle name="Normal 2 2 2 2 2 2 11 2" xfId="24492" xr:uid="{00000000-0005-0000-0000-00004E0E0000}"/>
    <cellStyle name="Normal 2 2 2 2 2 2 12" xfId="16346" xr:uid="{00000000-0005-0000-0000-00004F0E0000}"/>
    <cellStyle name="Normal 2 2 2 2 2 2 2" xfId="93" xr:uid="{00000000-0005-0000-0000-0000500E0000}"/>
    <cellStyle name="Normal 2 2 2 2 2 2 2 10" xfId="8240" xr:uid="{00000000-0005-0000-0000-0000510E0000}"/>
    <cellStyle name="Normal 2 2 2 2 2 2 2 10 2" xfId="24536" xr:uid="{00000000-0005-0000-0000-0000520E0000}"/>
    <cellStyle name="Normal 2 2 2 2 2 2 2 11" xfId="16390" xr:uid="{00000000-0005-0000-0000-0000530E0000}"/>
    <cellStyle name="Normal 2 2 2 2 2 2 2 2" xfId="183" xr:uid="{00000000-0005-0000-0000-0000540E0000}"/>
    <cellStyle name="Normal 2 2 2 2 2 2 2 2 2" xfId="527" xr:uid="{00000000-0005-0000-0000-0000550E0000}"/>
    <cellStyle name="Normal 2 2 2 2 2 2 2 2 2 2" xfId="1233" xr:uid="{00000000-0005-0000-0000-0000560E0000}"/>
    <cellStyle name="Normal 2 2 2 2 2 2 2 2 2 2 2" xfId="2643" xr:uid="{00000000-0005-0000-0000-0000570E0000}"/>
    <cellStyle name="Normal 2 2 2 2 2 2 2 2 2 2 2 2" xfId="5117" xr:uid="{00000000-0005-0000-0000-0000580E0000}"/>
    <cellStyle name="Normal 2 2 2 2 2 2 2 2 2 2 2 2 2" xfId="13263" xr:uid="{00000000-0005-0000-0000-0000590E0000}"/>
    <cellStyle name="Normal 2 2 2 2 2 2 2 2 2 2 2 2 2 2" xfId="29559" xr:uid="{00000000-0005-0000-0000-00005A0E0000}"/>
    <cellStyle name="Normal 2 2 2 2 2 2 2 2 2 2 2 2 3" xfId="21413" xr:uid="{00000000-0005-0000-0000-00005B0E0000}"/>
    <cellStyle name="Normal 2 2 2 2 2 2 2 2 2 2 2 3" xfId="7942" xr:uid="{00000000-0005-0000-0000-00005C0E0000}"/>
    <cellStyle name="Normal 2 2 2 2 2 2 2 2 2 2 2 3 2" xfId="16088" xr:uid="{00000000-0005-0000-0000-00005D0E0000}"/>
    <cellStyle name="Normal 2 2 2 2 2 2 2 2 2 2 2 3 2 2" xfId="32384" xr:uid="{00000000-0005-0000-0000-00005E0E0000}"/>
    <cellStyle name="Normal 2 2 2 2 2 2 2 2 2 2 2 3 3" xfId="24238" xr:uid="{00000000-0005-0000-0000-00005F0E0000}"/>
    <cellStyle name="Normal 2 2 2 2 2 2 2 2 2 2 2 4" xfId="10789" xr:uid="{00000000-0005-0000-0000-0000600E0000}"/>
    <cellStyle name="Normal 2 2 2 2 2 2 2 2 2 2 2 4 2" xfId="27085" xr:uid="{00000000-0005-0000-0000-0000610E0000}"/>
    <cellStyle name="Normal 2 2 2 2 2 2 2 2 2 2 2 5" xfId="18939" xr:uid="{00000000-0005-0000-0000-0000620E0000}"/>
    <cellStyle name="Normal 2 2 2 2 2 2 2 2 2 2 3" xfId="3899" xr:uid="{00000000-0005-0000-0000-0000630E0000}"/>
    <cellStyle name="Normal 2 2 2 2 2 2 2 2 2 2 3 2" xfId="12045" xr:uid="{00000000-0005-0000-0000-0000640E0000}"/>
    <cellStyle name="Normal 2 2 2 2 2 2 2 2 2 2 3 2 2" xfId="28341" xr:uid="{00000000-0005-0000-0000-0000650E0000}"/>
    <cellStyle name="Normal 2 2 2 2 2 2 2 2 2 2 3 3" xfId="20195" xr:uid="{00000000-0005-0000-0000-0000660E0000}"/>
    <cellStyle name="Normal 2 2 2 2 2 2 2 2 2 2 4" xfId="6532" xr:uid="{00000000-0005-0000-0000-0000670E0000}"/>
    <cellStyle name="Normal 2 2 2 2 2 2 2 2 2 2 4 2" xfId="14678" xr:uid="{00000000-0005-0000-0000-0000680E0000}"/>
    <cellStyle name="Normal 2 2 2 2 2 2 2 2 2 2 4 2 2" xfId="30974" xr:uid="{00000000-0005-0000-0000-0000690E0000}"/>
    <cellStyle name="Normal 2 2 2 2 2 2 2 2 2 2 4 3" xfId="22828" xr:uid="{00000000-0005-0000-0000-00006A0E0000}"/>
    <cellStyle name="Normal 2 2 2 2 2 2 2 2 2 2 5" xfId="9379" xr:uid="{00000000-0005-0000-0000-00006B0E0000}"/>
    <cellStyle name="Normal 2 2 2 2 2 2 2 2 2 2 5 2" xfId="25675" xr:uid="{00000000-0005-0000-0000-00006C0E0000}"/>
    <cellStyle name="Normal 2 2 2 2 2 2 2 2 2 2 6" xfId="17529" xr:uid="{00000000-0005-0000-0000-00006D0E0000}"/>
    <cellStyle name="Normal 2 2 2 2 2 2 2 2 2 3" xfId="1938" xr:uid="{00000000-0005-0000-0000-00006E0E0000}"/>
    <cellStyle name="Normal 2 2 2 2 2 2 2 2 2 3 2" xfId="4508" xr:uid="{00000000-0005-0000-0000-00006F0E0000}"/>
    <cellStyle name="Normal 2 2 2 2 2 2 2 2 2 3 2 2" xfId="12654" xr:uid="{00000000-0005-0000-0000-0000700E0000}"/>
    <cellStyle name="Normal 2 2 2 2 2 2 2 2 2 3 2 2 2" xfId="28950" xr:uid="{00000000-0005-0000-0000-0000710E0000}"/>
    <cellStyle name="Normal 2 2 2 2 2 2 2 2 2 3 2 3" xfId="20804" xr:uid="{00000000-0005-0000-0000-0000720E0000}"/>
    <cellStyle name="Normal 2 2 2 2 2 2 2 2 2 3 3" xfId="7237" xr:uid="{00000000-0005-0000-0000-0000730E0000}"/>
    <cellStyle name="Normal 2 2 2 2 2 2 2 2 2 3 3 2" xfId="15383" xr:uid="{00000000-0005-0000-0000-0000740E0000}"/>
    <cellStyle name="Normal 2 2 2 2 2 2 2 2 2 3 3 2 2" xfId="31679" xr:uid="{00000000-0005-0000-0000-0000750E0000}"/>
    <cellStyle name="Normal 2 2 2 2 2 2 2 2 2 3 3 3" xfId="23533" xr:uid="{00000000-0005-0000-0000-0000760E0000}"/>
    <cellStyle name="Normal 2 2 2 2 2 2 2 2 2 3 4" xfId="10084" xr:uid="{00000000-0005-0000-0000-0000770E0000}"/>
    <cellStyle name="Normal 2 2 2 2 2 2 2 2 2 3 4 2" xfId="26380" xr:uid="{00000000-0005-0000-0000-0000780E0000}"/>
    <cellStyle name="Normal 2 2 2 2 2 2 2 2 2 3 5" xfId="18234" xr:uid="{00000000-0005-0000-0000-0000790E0000}"/>
    <cellStyle name="Normal 2 2 2 2 2 2 2 2 2 4" xfId="3290" xr:uid="{00000000-0005-0000-0000-00007A0E0000}"/>
    <cellStyle name="Normal 2 2 2 2 2 2 2 2 2 4 2" xfId="11436" xr:uid="{00000000-0005-0000-0000-00007B0E0000}"/>
    <cellStyle name="Normal 2 2 2 2 2 2 2 2 2 4 2 2" xfId="27732" xr:uid="{00000000-0005-0000-0000-00007C0E0000}"/>
    <cellStyle name="Normal 2 2 2 2 2 2 2 2 2 4 3" xfId="19586" xr:uid="{00000000-0005-0000-0000-00007D0E0000}"/>
    <cellStyle name="Normal 2 2 2 2 2 2 2 2 2 5" xfId="5827" xr:uid="{00000000-0005-0000-0000-00007E0E0000}"/>
    <cellStyle name="Normal 2 2 2 2 2 2 2 2 2 5 2" xfId="13973" xr:uid="{00000000-0005-0000-0000-00007F0E0000}"/>
    <cellStyle name="Normal 2 2 2 2 2 2 2 2 2 5 2 2" xfId="30269" xr:uid="{00000000-0005-0000-0000-0000800E0000}"/>
    <cellStyle name="Normal 2 2 2 2 2 2 2 2 2 5 3" xfId="22123" xr:uid="{00000000-0005-0000-0000-0000810E0000}"/>
    <cellStyle name="Normal 2 2 2 2 2 2 2 2 2 6" xfId="8674" xr:uid="{00000000-0005-0000-0000-0000820E0000}"/>
    <cellStyle name="Normal 2 2 2 2 2 2 2 2 2 6 2" xfId="24970" xr:uid="{00000000-0005-0000-0000-0000830E0000}"/>
    <cellStyle name="Normal 2 2 2 2 2 2 2 2 2 7" xfId="16824" xr:uid="{00000000-0005-0000-0000-0000840E0000}"/>
    <cellStyle name="Normal 2 2 2 2 2 2 2 2 3" xfId="889" xr:uid="{00000000-0005-0000-0000-0000850E0000}"/>
    <cellStyle name="Normal 2 2 2 2 2 2 2 2 3 2" xfId="2299" xr:uid="{00000000-0005-0000-0000-0000860E0000}"/>
    <cellStyle name="Normal 2 2 2 2 2 2 2 2 3 2 2" xfId="4821" xr:uid="{00000000-0005-0000-0000-0000870E0000}"/>
    <cellStyle name="Normal 2 2 2 2 2 2 2 2 3 2 2 2" xfId="12967" xr:uid="{00000000-0005-0000-0000-0000880E0000}"/>
    <cellStyle name="Normal 2 2 2 2 2 2 2 2 3 2 2 2 2" xfId="29263" xr:uid="{00000000-0005-0000-0000-0000890E0000}"/>
    <cellStyle name="Normal 2 2 2 2 2 2 2 2 3 2 2 3" xfId="21117" xr:uid="{00000000-0005-0000-0000-00008A0E0000}"/>
    <cellStyle name="Normal 2 2 2 2 2 2 2 2 3 2 3" xfId="7598" xr:uid="{00000000-0005-0000-0000-00008B0E0000}"/>
    <cellStyle name="Normal 2 2 2 2 2 2 2 2 3 2 3 2" xfId="15744" xr:uid="{00000000-0005-0000-0000-00008C0E0000}"/>
    <cellStyle name="Normal 2 2 2 2 2 2 2 2 3 2 3 2 2" xfId="32040" xr:uid="{00000000-0005-0000-0000-00008D0E0000}"/>
    <cellStyle name="Normal 2 2 2 2 2 2 2 2 3 2 3 3" xfId="23894" xr:uid="{00000000-0005-0000-0000-00008E0E0000}"/>
    <cellStyle name="Normal 2 2 2 2 2 2 2 2 3 2 4" xfId="10445" xr:uid="{00000000-0005-0000-0000-00008F0E0000}"/>
    <cellStyle name="Normal 2 2 2 2 2 2 2 2 3 2 4 2" xfId="26741" xr:uid="{00000000-0005-0000-0000-0000900E0000}"/>
    <cellStyle name="Normal 2 2 2 2 2 2 2 2 3 2 5" xfId="18595" xr:uid="{00000000-0005-0000-0000-0000910E0000}"/>
    <cellStyle name="Normal 2 2 2 2 2 2 2 2 3 3" xfId="3603" xr:uid="{00000000-0005-0000-0000-0000920E0000}"/>
    <cellStyle name="Normal 2 2 2 2 2 2 2 2 3 3 2" xfId="11749" xr:uid="{00000000-0005-0000-0000-0000930E0000}"/>
    <cellStyle name="Normal 2 2 2 2 2 2 2 2 3 3 2 2" xfId="28045" xr:uid="{00000000-0005-0000-0000-0000940E0000}"/>
    <cellStyle name="Normal 2 2 2 2 2 2 2 2 3 3 3" xfId="19899" xr:uid="{00000000-0005-0000-0000-0000950E0000}"/>
    <cellStyle name="Normal 2 2 2 2 2 2 2 2 3 4" xfId="6188" xr:uid="{00000000-0005-0000-0000-0000960E0000}"/>
    <cellStyle name="Normal 2 2 2 2 2 2 2 2 3 4 2" xfId="14334" xr:uid="{00000000-0005-0000-0000-0000970E0000}"/>
    <cellStyle name="Normal 2 2 2 2 2 2 2 2 3 4 2 2" xfId="30630" xr:uid="{00000000-0005-0000-0000-0000980E0000}"/>
    <cellStyle name="Normal 2 2 2 2 2 2 2 2 3 4 3" xfId="22484" xr:uid="{00000000-0005-0000-0000-0000990E0000}"/>
    <cellStyle name="Normal 2 2 2 2 2 2 2 2 3 5" xfId="9035" xr:uid="{00000000-0005-0000-0000-00009A0E0000}"/>
    <cellStyle name="Normal 2 2 2 2 2 2 2 2 3 5 2" xfId="25331" xr:uid="{00000000-0005-0000-0000-00009B0E0000}"/>
    <cellStyle name="Normal 2 2 2 2 2 2 2 2 3 6" xfId="17185" xr:uid="{00000000-0005-0000-0000-00009C0E0000}"/>
    <cellStyle name="Normal 2 2 2 2 2 2 2 2 4" xfId="1594" xr:uid="{00000000-0005-0000-0000-00009D0E0000}"/>
    <cellStyle name="Normal 2 2 2 2 2 2 2 2 4 2" xfId="4212" xr:uid="{00000000-0005-0000-0000-00009E0E0000}"/>
    <cellStyle name="Normal 2 2 2 2 2 2 2 2 4 2 2" xfId="12358" xr:uid="{00000000-0005-0000-0000-00009F0E0000}"/>
    <cellStyle name="Normal 2 2 2 2 2 2 2 2 4 2 2 2" xfId="28654" xr:uid="{00000000-0005-0000-0000-0000A00E0000}"/>
    <cellStyle name="Normal 2 2 2 2 2 2 2 2 4 2 3" xfId="20508" xr:uid="{00000000-0005-0000-0000-0000A10E0000}"/>
    <cellStyle name="Normal 2 2 2 2 2 2 2 2 4 3" xfId="6893" xr:uid="{00000000-0005-0000-0000-0000A20E0000}"/>
    <cellStyle name="Normal 2 2 2 2 2 2 2 2 4 3 2" xfId="15039" xr:uid="{00000000-0005-0000-0000-0000A30E0000}"/>
    <cellStyle name="Normal 2 2 2 2 2 2 2 2 4 3 2 2" xfId="31335" xr:uid="{00000000-0005-0000-0000-0000A40E0000}"/>
    <cellStyle name="Normal 2 2 2 2 2 2 2 2 4 3 3" xfId="23189" xr:uid="{00000000-0005-0000-0000-0000A50E0000}"/>
    <cellStyle name="Normal 2 2 2 2 2 2 2 2 4 4" xfId="9740" xr:uid="{00000000-0005-0000-0000-0000A60E0000}"/>
    <cellStyle name="Normal 2 2 2 2 2 2 2 2 4 4 2" xfId="26036" xr:uid="{00000000-0005-0000-0000-0000A70E0000}"/>
    <cellStyle name="Normal 2 2 2 2 2 2 2 2 4 5" xfId="17890" xr:uid="{00000000-0005-0000-0000-0000A80E0000}"/>
    <cellStyle name="Normal 2 2 2 2 2 2 2 2 5" xfId="2994" xr:uid="{00000000-0005-0000-0000-0000A90E0000}"/>
    <cellStyle name="Normal 2 2 2 2 2 2 2 2 5 2" xfId="11140" xr:uid="{00000000-0005-0000-0000-0000AA0E0000}"/>
    <cellStyle name="Normal 2 2 2 2 2 2 2 2 5 2 2" xfId="27436" xr:uid="{00000000-0005-0000-0000-0000AB0E0000}"/>
    <cellStyle name="Normal 2 2 2 2 2 2 2 2 5 3" xfId="19290" xr:uid="{00000000-0005-0000-0000-0000AC0E0000}"/>
    <cellStyle name="Normal 2 2 2 2 2 2 2 2 6" xfId="5483" xr:uid="{00000000-0005-0000-0000-0000AD0E0000}"/>
    <cellStyle name="Normal 2 2 2 2 2 2 2 2 6 2" xfId="13629" xr:uid="{00000000-0005-0000-0000-0000AE0E0000}"/>
    <cellStyle name="Normal 2 2 2 2 2 2 2 2 6 2 2" xfId="29925" xr:uid="{00000000-0005-0000-0000-0000AF0E0000}"/>
    <cellStyle name="Normal 2 2 2 2 2 2 2 2 6 3" xfId="21779" xr:uid="{00000000-0005-0000-0000-0000B00E0000}"/>
    <cellStyle name="Normal 2 2 2 2 2 2 2 2 7" xfId="8330" xr:uid="{00000000-0005-0000-0000-0000B10E0000}"/>
    <cellStyle name="Normal 2 2 2 2 2 2 2 2 7 2" xfId="24626" xr:uid="{00000000-0005-0000-0000-0000B20E0000}"/>
    <cellStyle name="Normal 2 2 2 2 2 2 2 2 8" xfId="16480" xr:uid="{00000000-0005-0000-0000-0000B30E0000}"/>
    <cellStyle name="Normal 2 2 2 2 2 2 2 3" xfId="257" xr:uid="{00000000-0005-0000-0000-0000B40E0000}"/>
    <cellStyle name="Normal 2 2 2 2 2 2 2 3 2" xfId="601" xr:uid="{00000000-0005-0000-0000-0000B50E0000}"/>
    <cellStyle name="Normal 2 2 2 2 2 2 2 3 2 2" xfId="1307" xr:uid="{00000000-0005-0000-0000-0000B60E0000}"/>
    <cellStyle name="Normal 2 2 2 2 2 2 2 3 2 2 2" xfId="2717" xr:uid="{00000000-0005-0000-0000-0000B70E0000}"/>
    <cellStyle name="Normal 2 2 2 2 2 2 2 3 2 2 2 2" xfId="5191" xr:uid="{00000000-0005-0000-0000-0000B80E0000}"/>
    <cellStyle name="Normal 2 2 2 2 2 2 2 3 2 2 2 2 2" xfId="13337" xr:uid="{00000000-0005-0000-0000-0000B90E0000}"/>
    <cellStyle name="Normal 2 2 2 2 2 2 2 3 2 2 2 2 2 2" xfId="29633" xr:uid="{00000000-0005-0000-0000-0000BA0E0000}"/>
    <cellStyle name="Normal 2 2 2 2 2 2 2 3 2 2 2 2 3" xfId="21487" xr:uid="{00000000-0005-0000-0000-0000BB0E0000}"/>
    <cellStyle name="Normal 2 2 2 2 2 2 2 3 2 2 2 3" xfId="8016" xr:uid="{00000000-0005-0000-0000-0000BC0E0000}"/>
    <cellStyle name="Normal 2 2 2 2 2 2 2 3 2 2 2 3 2" xfId="16162" xr:uid="{00000000-0005-0000-0000-0000BD0E0000}"/>
    <cellStyle name="Normal 2 2 2 2 2 2 2 3 2 2 2 3 2 2" xfId="32458" xr:uid="{00000000-0005-0000-0000-0000BE0E0000}"/>
    <cellStyle name="Normal 2 2 2 2 2 2 2 3 2 2 2 3 3" xfId="24312" xr:uid="{00000000-0005-0000-0000-0000BF0E0000}"/>
    <cellStyle name="Normal 2 2 2 2 2 2 2 3 2 2 2 4" xfId="10863" xr:uid="{00000000-0005-0000-0000-0000C00E0000}"/>
    <cellStyle name="Normal 2 2 2 2 2 2 2 3 2 2 2 4 2" xfId="27159" xr:uid="{00000000-0005-0000-0000-0000C10E0000}"/>
    <cellStyle name="Normal 2 2 2 2 2 2 2 3 2 2 2 5" xfId="19013" xr:uid="{00000000-0005-0000-0000-0000C20E0000}"/>
    <cellStyle name="Normal 2 2 2 2 2 2 2 3 2 2 3" xfId="3973" xr:uid="{00000000-0005-0000-0000-0000C30E0000}"/>
    <cellStyle name="Normal 2 2 2 2 2 2 2 3 2 2 3 2" xfId="12119" xr:uid="{00000000-0005-0000-0000-0000C40E0000}"/>
    <cellStyle name="Normal 2 2 2 2 2 2 2 3 2 2 3 2 2" xfId="28415" xr:uid="{00000000-0005-0000-0000-0000C50E0000}"/>
    <cellStyle name="Normal 2 2 2 2 2 2 2 3 2 2 3 3" xfId="20269" xr:uid="{00000000-0005-0000-0000-0000C60E0000}"/>
    <cellStyle name="Normal 2 2 2 2 2 2 2 3 2 2 4" xfId="6606" xr:uid="{00000000-0005-0000-0000-0000C70E0000}"/>
    <cellStyle name="Normal 2 2 2 2 2 2 2 3 2 2 4 2" xfId="14752" xr:uid="{00000000-0005-0000-0000-0000C80E0000}"/>
    <cellStyle name="Normal 2 2 2 2 2 2 2 3 2 2 4 2 2" xfId="31048" xr:uid="{00000000-0005-0000-0000-0000C90E0000}"/>
    <cellStyle name="Normal 2 2 2 2 2 2 2 3 2 2 4 3" xfId="22902" xr:uid="{00000000-0005-0000-0000-0000CA0E0000}"/>
    <cellStyle name="Normal 2 2 2 2 2 2 2 3 2 2 5" xfId="9453" xr:uid="{00000000-0005-0000-0000-0000CB0E0000}"/>
    <cellStyle name="Normal 2 2 2 2 2 2 2 3 2 2 5 2" xfId="25749" xr:uid="{00000000-0005-0000-0000-0000CC0E0000}"/>
    <cellStyle name="Normal 2 2 2 2 2 2 2 3 2 2 6" xfId="17603" xr:uid="{00000000-0005-0000-0000-0000CD0E0000}"/>
    <cellStyle name="Normal 2 2 2 2 2 2 2 3 2 3" xfId="2012" xr:uid="{00000000-0005-0000-0000-0000CE0E0000}"/>
    <cellStyle name="Normal 2 2 2 2 2 2 2 3 2 3 2" xfId="4582" xr:uid="{00000000-0005-0000-0000-0000CF0E0000}"/>
    <cellStyle name="Normal 2 2 2 2 2 2 2 3 2 3 2 2" xfId="12728" xr:uid="{00000000-0005-0000-0000-0000D00E0000}"/>
    <cellStyle name="Normal 2 2 2 2 2 2 2 3 2 3 2 2 2" xfId="29024" xr:uid="{00000000-0005-0000-0000-0000D10E0000}"/>
    <cellStyle name="Normal 2 2 2 2 2 2 2 3 2 3 2 3" xfId="20878" xr:uid="{00000000-0005-0000-0000-0000D20E0000}"/>
    <cellStyle name="Normal 2 2 2 2 2 2 2 3 2 3 3" xfId="7311" xr:uid="{00000000-0005-0000-0000-0000D30E0000}"/>
    <cellStyle name="Normal 2 2 2 2 2 2 2 3 2 3 3 2" xfId="15457" xr:uid="{00000000-0005-0000-0000-0000D40E0000}"/>
    <cellStyle name="Normal 2 2 2 2 2 2 2 3 2 3 3 2 2" xfId="31753" xr:uid="{00000000-0005-0000-0000-0000D50E0000}"/>
    <cellStyle name="Normal 2 2 2 2 2 2 2 3 2 3 3 3" xfId="23607" xr:uid="{00000000-0005-0000-0000-0000D60E0000}"/>
    <cellStyle name="Normal 2 2 2 2 2 2 2 3 2 3 4" xfId="10158" xr:uid="{00000000-0005-0000-0000-0000D70E0000}"/>
    <cellStyle name="Normal 2 2 2 2 2 2 2 3 2 3 4 2" xfId="26454" xr:uid="{00000000-0005-0000-0000-0000D80E0000}"/>
    <cellStyle name="Normal 2 2 2 2 2 2 2 3 2 3 5" xfId="18308" xr:uid="{00000000-0005-0000-0000-0000D90E0000}"/>
    <cellStyle name="Normal 2 2 2 2 2 2 2 3 2 4" xfId="3364" xr:uid="{00000000-0005-0000-0000-0000DA0E0000}"/>
    <cellStyle name="Normal 2 2 2 2 2 2 2 3 2 4 2" xfId="11510" xr:uid="{00000000-0005-0000-0000-0000DB0E0000}"/>
    <cellStyle name="Normal 2 2 2 2 2 2 2 3 2 4 2 2" xfId="27806" xr:uid="{00000000-0005-0000-0000-0000DC0E0000}"/>
    <cellStyle name="Normal 2 2 2 2 2 2 2 3 2 4 3" xfId="19660" xr:uid="{00000000-0005-0000-0000-0000DD0E0000}"/>
    <cellStyle name="Normal 2 2 2 2 2 2 2 3 2 5" xfId="5901" xr:uid="{00000000-0005-0000-0000-0000DE0E0000}"/>
    <cellStyle name="Normal 2 2 2 2 2 2 2 3 2 5 2" xfId="14047" xr:uid="{00000000-0005-0000-0000-0000DF0E0000}"/>
    <cellStyle name="Normal 2 2 2 2 2 2 2 3 2 5 2 2" xfId="30343" xr:uid="{00000000-0005-0000-0000-0000E00E0000}"/>
    <cellStyle name="Normal 2 2 2 2 2 2 2 3 2 5 3" xfId="22197" xr:uid="{00000000-0005-0000-0000-0000E10E0000}"/>
    <cellStyle name="Normal 2 2 2 2 2 2 2 3 2 6" xfId="8748" xr:uid="{00000000-0005-0000-0000-0000E20E0000}"/>
    <cellStyle name="Normal 2 2 2 2 2 2 2 3 2 6 2" xfId="25044" xr:uid="{00000000-0005-0000-0000-0000E30E0000}"/>
    <cellStyle name="Normal 2 2 2 2 2 2 2 3 2 7" xfId="16898" xr:uid="{00000000-0005-0000-0000-0000E40E0000}"/>
    <cellStyle name="Normal 2 2 2 2 2 2 2 3 3" xfId="963" xr:uid="{00000000-0005-0000-0000-0000E50E0000}"/>
    <cellStyle name="Normal 2 2 2 2 2 2 2 3 3 2" xfId="2373" xr:uid="{00000000-0005-0000-0000-0000E60E0000}"/>
    <cellStyle name="Normal 2 2 2 2 2 2 2 3 3 2 2" xfId="4895" xr:uid="{00000000-0005-0000-0000-0000E70E0000}"/>
    <cellStyle name="Normal 2 2 2 2 2 2 2 3 3 2 2 2" xfId="13041" xr:uid="{00000000-0005-0000-0000-0000E80E0000}"/>
    <cellStyle name="Normal 2 2 2 2 2 2 2 3 3 2 2 2 2" xfId="29337" xr:uid="{00000000-0005-0000-0000-0000E90E0000}"/>
    <cellStyle name="Normal 2 2 2 2 2 2 2 3 3 2 2 3" xfId="21191" xr:uid="{00000000-0005-0000-0000-0000EA0E0000}"/>
    <cellStyle name="Normal 2 2 2 2 2 2 2 3 3 2 3" xfId="7672" xr:uid="{00000000-0005-0000-0000-0000EB0E0000}"/>
    <cellStyle name="Normal 2 2 2 2 2 2 2 3 3 2 3 2" xfId="15818" xr:uid="{00000000-0005-0000-0000-0000EC0E0000}"/>
    <cellStyle name="Normal 2 2 2 2 2 2 2 3 3 2 3 2 2" xfId="32114" xr:uid="{00000000-0005-0000-0000-0000ED0E0000}"/>
    <cellStyle name="Normal 2 2 2 2 2 2 2 3 3 2 3 3" xfId="23968" xr:uid="{00000000-0005-0000-0000-0000EE0E0000}"/>
    <cellStyle name="Normal 2 2 2 2 2 2 2 3 3 2 4" xfId="10519" xr:uid="{00000000-0005-0000-0000-0000EF0E0000}"/>
    <cellStyle name="Normal 2 2 2 2 2 2 2 3 3 2 4 2" xfId="26815" xr:uid="{00000000-0005-0000-0000-0000F00E0000}"/>
    <cellStyle name="Normal 2 2 2 2 2 2 2 3 3 2 5" xfId="18669" xr:uid="{00000000-0005-0000-0000-0000F10E0000}"/>
    <cellStyle name="Normal 2 2 2 2 2 2 2 3 3 3" xfId="3677" xr:uid="{00000000-0005-0000-0000-0000F20E0000}"/>
    <cellStyle name="Normal 2 2 2 2 2 2 2 3 3 3 2" xfId="11823" xr:uid="{00000000-0005-0000-0000-0000F30E0000}"/>
    <cellStyle name="Normal 2 2 2 2 2 2 2 3 3 3 2 2" xfId="28119" xr:uid="{00000000-0005-0000-0000-0000F40E0000}"/>
    <cellStyle name="Normal 2 2 2 2 2 2 2 3 3 3 3" xfId="19973" xr:uid="{00000000-0005-0000-0000-0000F50E0000}"/>
    <cellStyle name="Normal 2 2 2 2 2 2 2 3 3 4" xfId="6262" xr:uid="{00000000-0005-0000-0000-0000F60E0000}"/>
    <cellStyle name="Normal 2 2 2 2 2 2 2 3 3 4 2" xfId="14408" xr:uid="{00000000-0005-0000-0000-0000F70E0000}"/>
    <cellStyle name="Normal 2 2 2 2 2 2 2 3 3 4 2 2" xfId="30704" xr:uid="{00000000-0005-0000-0000-0000F80E0000}"/>
    <cellStyle name="Normal 2 2 2 2 2 2 2 3 3 4 3" xfId="22558" xr:uid="{00000000-0005-0000-0000-0000F90E0000}"/>
    <cellStyle name="Normal 2 2 2 2 2 2 2 3 3 5" xfId="9109" xr:uid="{00000000-0005-0000-0000-0000FA0E0000}"/>
    <cellStyle name="Normal 2 2 2 2 2 2 2 3 3 5 2" xfId="25405" xr:uid="{00000000-0005-0000-0000-0000FB0E0000}"/>
    <cellStyle name="Normal 2 2 2 2 2 2 2 3 3 6" xfId="17259" xr:uid="{00000000-0005-0000-0000-0000FC0E0000}"/>
    <cellStyle name="Normal 2 2 2 2 2 2 2 3 4" xfId="1668" xr:uid="{00000000-0005-0000-0000-0000FD0E0000}"/>
    <cellStyle name="Normal 2 2 2 2 2 2 2 3 4 2" xfId="4286" xr:uid="{00000000-0005-0000-0000-0000FE0E0000}"/>
    <cellStyle name="Normal 2 2 2 2 2 2 2 3 4 2 2" xfId="12432" xr:uid="{00000000-0005-0000-0000-0000FF0E0000}"/>
    <cellStyle name="Normal 2 2 2 2 2 2 2 3 4 2 2 2" xfId="28728" xr:uid="{00000000-0005-0000-0000-0000000F0000}"/>
    <cellStyle name="Normal 2 2 2 2 2 2 2 3 4 2 3" xfId="20582" xr:uid="{00000000-0005-0000-0000-0000010F0000}"/>
    <cellStyle name="Normal 2 2 2 2 2 2 2 3 4 3" xfId="6967" xr:uid="{00000000-0005-0000-0000-0000020F0000}"/>
    <cellStyle name="Normal 2 2 2 2 2 2 2 3 4 3 2" xfId="15113" xr:uid="{00000000-0005-0000-0000-0000030F0000}"/>
    <cellStyle name="Normal 2 2 2 2 2 2 2 3 4 3 2 2" xfId="31409" xr:uid="{00000000-0005-0000-0000-0000040F0000}"/>
    <cellStyle name="Normal 2 2 2 2 2 2 2 3 4 3 3" xfId="23263" xr:uid="{00000000-0005-0000-0000-0000050F0000}"/>
    <cellStyle name="Normal 2 2 2 2 2 2 2 3 4 4" xfId="9814" xr:uid="{00000000-0005-0000-0000-0000060F0000}"/>
    <cellStyle name="Normal 2 2 2 2 2 2 2 3 4 4 2" xfId="26110" xr:uid="{00000000-0005-0000-0000-0000070F0000}"/>
    <cellStyle name="Normal 2 2 2 2 2 2 2 3 4 5" xfId="17964" xr:uid="{00000000-0005-0000-0000-0000080F0000}"/>
    <cellStyle name="Normal 2 2 2 2 2 2 2 3 5" xfId="3068" xr:uid="{00000000-0005-0000-0000-0000090F0000}"/>
    <cellStyle name="Normal 2 2 2 2 2 2 2 3 5 2" xfId="11214" xr:uid="{00000000-0005-0000-0000-00000A0F0000}"/>
    <cellStyle name="Normal 2 2 2 2 2 2 2 3 5 2 2" xfId="27510" xr:uid="{00000000-0005-0000-0000-00000B0F0000}"/>
    <cellStyle name="Normal 2 2 2 2 2 2 2 3 5 3" xfId="19364" xr:uid="{00000000-0005-0000-0000-00000C0F0000}"/>
    <cellStyle name="Normal 2 2 2 2 2 2 2 3 6" xfId="5557" xr:uid="{00000000-0005-0000-0000-00000D0F0000}"/>
    <cellStyle name="Normal 2 2 2 2 2 2 2 3 6 2" xfId="13703" xr:uid="{00000000-0005-0000-0000-00000E0F0000}"/>
    <cellStyle name="Normal 2 2 2 2 2 2 2 3 6 2 2" xfId="29999" xr:uid="{00000000-0005-0000-0000-00000F0F0000}"/>
    <cellStyle name="Normal 2 2 2 2 2 2 2 3 6 3" xfId="21853" xr:uid="{00000000-0005-0000-0000-0000100F0000}"/>
    <cellStyle name="Normal 2 2 2 2 2 2 2 3 7" xfId="8404" xr:uid="{00000000-0005-0000-0000-0000110F0000}"/>
    <cellStyle name="Normal 2 2 2 2 2 2 2 3 7 2" xfId="24700" xr:uid="{00000000-0005-0000-0000-0000120F0000}"/>
    <cellStyle name="Normal 2 2 2 2 2 2 2 3 8" xfId="16554" xr:uid="{00000000-0005-0000-0000-0000130F0000}"/>
    <cellStyle name="Normal 2 2 2 2 2 2 2 4" xfId="347" xr:uid="{00000000-0005-0000-0000-0000140F0000}"/>
    <cellStyle name="Normal 2 2 2 2 2 2 2 4 2" xfId="691" xr:uid="{00000000-0005-0000-0000-0000150F0000}"/>
    <cellStyle name="Normal 2 2 2 2 2 2 2 4 2 2" xfId="1397" xr:uid="{00000000-0005-0000-0000-0000160F0000}"/>
    <cellStyle name="Normal 2 2 2 2 2 2 2 4 2 2 2" xfId="2807" xr:uid="{00000000-0005-0000-0000-0000170F0000}"/>
    <cellStyle name="Normal 2 2 2 2 2 2 2 4 2 2 2 2" xfId="5265" xr:uid="{00000000-0005-0000-0000-0000180F0000}"/>
    <cellStyle name="Normal 2 2 2 2 2 2 2 4 2 2 2 2 2" xfId="13411" xr:uid="{00000000-0005-0000-0000-0000190F0000}"/>
    <cellStyle name="Normal 2 2 2 2 2 2 2 4 2 2 2 2 2 2" xfId="29707" xr:uid="{00000000-0005-0000-0000-00001A0F0000}"/>
    <cellStyle name="Normal 2 2 2 2 2 2 2 4 2 2 2 2 3" xfId="21561" xr:uid="{00000000-0005-0000-0000-00001B0F0000}"/>
    <cellStyle name="Normal 2 2 2 2 2 2 2 4 2 2 2 3" xfId="8106" xr:uid="{00000000-0005-0000-0000-00001C0F0000}"/>
    <cellStyle name="Normal 2 2 2 2 2 2 2 4 2 2 2 3 2" xfId="16252" xr:uid="{00000000-0005-0000-0000-00001D0F0000}"/>
    <cellStyle name="Normal 2 2 2 2 2 2 2 4 2 2 2 3 2 2" xfId="32548" xr:uid="{00000000-0005-0000-0000-00001E0F0000}"/>
    <cellStyle name="Normal 2 2 2 2 2 2 2 4 2 2 2 3 3" xfId="24402" xr:uid="{00000000-0005-0000-0000-00001F0F0000}"/>
    <cellStyle name="Normal 2 2 2 2 2 2 2 4 2 2 2 4" xfId="10953" xr:uid="{00000000-0005-0000-0000-0000200F0000}"/>
    <cellStyle name="Normal 2 2 2 2 2 2 2 4 2 2 2 4 2" xfId="27249" xr:uid="{00000000-0005-0000-0000-0000210F0000}"/>
    <cellStyle name="Normal 2 2 2 2 2 2 2 4 2 2 2 5" xfId="19103" xr:uid="{00000000-0005-0000-0000-0000220F0000}"/>
    <cellStyle name="Normal 2 2 2 2 2 2 2 4 2 2 3" xfId="4047" xr:uid="{00000000-0005-0000-0000-0000230F0000}"/>
    <cellStyle name="Normal 2 2 2 2 2 2 2 4 2 2 3 2" xfId="12193" xr:uid="{00000000-0005-0000-0000-0000240F0000}"/>
    <cellStyle name="Normal 2 2 2 2 2 2 2 4 2 2 3 2 2" xfId="28489" xr:uid="{00000000-0005-0000-0000-0000250F0000}"/>
    <cellStyle name="Normal 2 2 2 2 2 2 2 4 2 2 3 3" xfId="20343" xr:uid="{00000000-0005-0000-0000-0000260F0000}"/>
    <cellStyle name="Normal 2 2 2 2 2 2 2 4 2 2 4" xfId="6696" xr:uid="{00000000-0005-0000-0000-0000270F0000}"/>
    <cellStyle name="Normal 2 2 2 2 2 2 2 4 2 2 4 2" xfId="14842" xr:uid="{00000000-0005-0000-0000-0000280F0000}"/>
    <cellStyle name="Normal 2 2 2 2 2 2 2 4 2 2 4 2 2" xfId="31138" xr:uid="{00000000-0005-0000-0000-0000290F0000}"/>
    <cellStyle name="Normal 2 2 2 2 2 2 2 4 2 2 4 3" xfId="22992" xr:uid="{00000000-0005-0000-0000-00002A0F0000}"/>
    <cellStyle name="Normal 2 2 2 2 2 2 2 4 2 2 5" xfId="9543" xr:uid="{00000000-0005-0000-0000-00002B0F0000}"/>
    <cellStyle name="Normal 2 2 2 2 2 2 2 4 2 2 5 2" xfId="25839" xr:uid="{00000000-0005-0000-0000-00002C0F0000}"/>
    <cellStyle name="Normal 2 2 2 2 2 2 2 4 2 2 6" xfId="17693" xr:uid="{00000000-0005-0000-0000-00002D0F0000}"/>
    <cellStyle name="Normal 2 2 2 2 2 2 2 4 2 3" xfId="2102" xr:uid="{00000000-0005-0000-0000-00002E0F0000}"/>
    <cellStyle name="Normal 2 2 2 2 2 2 2 4 2 3 2" xfId="4656" xr:uid="{00000000-0005-0000-0000-00002F0F0000}"/>
    <cellStyle name="Normal 2 2 2 2 2 2 2 4 2 3 2 2" xfId="12802" xr:uid="{00000000-0005-0000-0000-0000300F0000}"/>
    <cellStyle name="Normal 2 2 2 2 2 2 2 4 2 3 2 2 2" xfId="29098" xr:uid="{00000000-0005-0000-0000-0000310F0000}"/>
    <cellStyle name="Normal 2 2 2 2 2 2 2 4 2 3 2 3" xfId="20952" xr:uid="{00000000-0005-0000-0000-0000320F0000}"/>
    <cellStyle name="Normal 2 2 2 2 2 2 2 4 2 3 3" xfId="7401" xr:uid="{00000000-0005-0000-0000-0000330F0000}"/>
    <cellStyle name="Normal 2 2 2 2 2 2 2 4 2 3 3 2" xfId="15547" xr:uid="{00000000-0005-0000-0000-0000340F0000}"/>
    <cellStyle name="Normal 2 2 2 2 2 2 2 4 2 3 3 2 2" xfId="31843" xr:uid="{00000000-0005-0000-0000-0000350F0000}"/>
    <cellStyle name="Normal 2 2 2 2 2 2 2 4 2 3 3 3" xfId="23697" xr:uid="{00000000-0005-0000-0000-0000360F0000}"/>
    <cellStyle name="Normal 2 2 2 2 2 2 2 4 2 3 4" xfId="10248" xr:uid="{00000000-0005-0000-0000-0000370F0000}"/>
    <cellStyle name="Normal 2 2 2 2 2 2 2 4 2 3 4 2" xfId="26544" xr:uid="{00000000-0005-0000-0000-0000380F0000}"/>
    <cellStyle name="Normal 2 2 2 2 2 2 2 4 2 3 5" xfId="18398" xr:uid="{00000000-0005-0000-0000-0000390F0000}"/>
    <cellStyle name="Normal 2 2 2 2 2 2 2 4 2 4" xfId="3438" xr:uid="{00000000-0005-0000-0000-00003A0F0000}"/>
    <cellStyle name="Normal 2 2 2 2 2 2 2 4 2 4 2" xfId="11584" xr:uid="{00000000-0005-0000-0000-00003B0F0000}"/>
    <cellStyle name="Normal 2 2 2 2 2 2 2 4 2 4 2 2" xfId="27880" xr:uid="{00000000-0005-0000-0000-00003C0F0000}"/>
    <cellStyle name="Normal 2 2 2 2 2 2 2 4 2 4 3" xfId="19734" xr:uid="{00000000-0005-0000-0000-00003D0F0000}"/>
    <cellStyle name="Normal 2 2 2 2 2 2 2 4 2 5" xfId="5991" xr:uid="{00000000-0005-0000-0000-00003E0F0000}"/>
    <cellStyle name="Normal 2 2 2 2 2 2 2 4 2 5 2" xfId="14137" xr:uid="{00000000-0005-0000-0000-00003F0F0000}"/>
    <cellStyle name="Normal 2 2 2 2 2 2 2 4 2 5 2 2" xfId="30433" xr:uid="{00000000-0005-0000-0000-0000400F0000}"/>
    <cellStyle name="Normal 2 2 2 2 2 2 2 4 2 5 3" xfId="22287" xr:uid="{00000000-0005-0000-0000-0000410F0000}"/>
    <cellStyle name="Normal 2 2 2 2 2 2 2 4 2 6" xfId="8838" xr:uid="{00000000-0005-0000-0000-0000420F0000}"/>
    <cellStyle name="Normal 2 2 2 2 2 2 2 4 2 6 2" xfId="25134" xr:uid="{00000000-0005-0000-0000-0000430F0000}"/>
    <cellStyle name="Normal 2 2 2 2 2 2 2 4 2 7" xfId="16988" xr:uid="{00000000-0005-0000-0000-0000440F0000}"/>
    <cellStyle name="Normal 2 2 2 2 2 2 2 4 3" xfId="1053" xr:uid="{00000000-0005-0000-0000-0000450F0000}"/>
    <cellStyle name="Normal 2 2 2 2 2 2 2 4 3 2" xfId="2463" xr:uid="{00000000-0005-0000-0000-0000460F0000}"/>
    <cellStyle name="Normal 2 2 2 2 2 2 2 4 3 2 2" xfId="4969" xr:uid="{00000000-0005-0000-0000-0000470F0000}"/>
    <cellStyle name="Normal 2 2 2 2 2 2 2 4 3 2 2 2" xfId="13115" xr:uid="{00000000-0005-0000-0000-0000480F0000}"/>
    <cellStyle name="Normal 2 2 2 2 2 2 2 4 3 2 2 2 2" xfId="29411" xr:uid="{00000000-0005-0000-0000-0000490F0000}"/>
    <cellStyle name="Normal 2 2 2 2 2 2 2 4 3 2 2 3" xfId="21265" xr:uid="{00000000-0005-0000-0000-00004A0F0000}"/>
    <cellStyle name="Normal 2 2 2 2 2 2 2 4 3 2 3" xfId="7762" xr:uid="{00000000-0005-0000-0000-00004B0F0000}"/>
    <cellStyle name="Normal 2 2 2 2 2 2 2 4 3 2 3 2" xfId="15908" xr:uid="{00000000-0005-0000-0000-00004C0F0000}"/>
    <cellStyle name="Normal 2 2 2 2 2 2 2 4 3 2 3 2 2" xfId="32204" xr:uid="{00000000-0005-0000-0000-00004D0F0000}"/>
    <cellStyle name="Normal 2 2 2 2 2 2 2 4 3 2 3 3" xfId="24058" xr:uid="{00000000-0005-0000-0000-00004E0F0000}"/>
    <cellStyle name="Normal 2 2 2 2 2 2 2 4 3 2 4" xfId="10609" xr:uid="{00000000-0005-0000-0000-00004F0F0000}"/>
    <cellStyle name="Normal 2 2 2 2 2 2 2 4 3 2 4 2" xfId="26905" xr:uid="{00000000-0005-0000-0000-0000500F0000}"/>
    <cellStyle name="Normal 2 2 2 2 2 2 2 4 3 2 5" xfId="18759" xr:uid="{00000000-0005-0000-0000-0000510F0000}"/>
    <cellStyle name="Normal 2 2 2 2 2 2 2 4 3 3" xfId="3751" xr:uid="{00000000-0005-0000-0000-0000520F0000}"/>
    <cellStyle name="Normal 2 2 2 2 2 2 2 4 3 3 2" xfId="11897" xr:uid="{00000000-0005-0000-0000-0000530F0000}"/>
    <cellStyle name="Normal 2 2 2 2 2 2 2 4 3 3 2 2" xfId="28193" xr:uid="{00000000-0005-0000-0000-0000540F0000}"/>
    <cellStyle name="Normal 2 2 2 2 2 2 2 4 3 3 3" xfId="20047" xr:uid="{00000000-0005-0000-0000-0000550F0000}"/>
    <cellStyle name="Normal 2 2 2 2 2 2 2 4 3 4" xfId="6352" xr:uid="{00000000-0005-0000-0000-0000560F0000}"/>
    <cellStyle name="Normal 2 2 2 2 2 2 2 4 3 4 2" xfId="14498" xr:uid="{00000000-0005-0000-0000-0000570F0000}"/>
    <cellStyle name="Normal 2 2 2 2 2 2 2 4 3 4 2 2" xfId="30794" xr:uid="{00000000-0005-0000-0000-0000580F0000}"/>
    <cellStyle name="Normal 2 2 2 2 2 2 2 4 3 4 3" xfId="22648" xr:uid="{00000000-0005-0000-0000-0000590F0000}"/>
    <cellStyle name="Normal 2 2 2 2 2 2 2 4 3 5" xfId="9199" xr:uid="{00000000-0005-0000-0000-00005A0F0000}"/>
    <cellStyle name="Normal 2 2 2 2 2 2 2 4 3 5 2" xfId="25495" xr:uid="{00000000-0005-0000-0000-00005B0F0000}"/>
    <cellStyle name="Normal 2 2 2 2 2 2 2 4 3 6" xfId="17349" xr:uid="{00000000-0005-0000-0000-00005C0F0000}"/>
    <cellStyle name="Normal 2 2 2 2 2 2 2 4 4" xfId="1758" xr:uid="{00000000-0005-0000-0000-00005D0F0000}"/>
    <cellStyle name="Normal 2 2 2 2 2 2 2 4 4 2" xfId="4360" xr:uid="{00000000-0005-0000-0000-00005E0F0000}"/>
    <cellStyle name="Normal 2 2 2 2 2 2 2 4 4 2 2" xfId="12506" xr:uid="{00000000-0005-0000-0000-00005F0F0000}"/>
    <cellStyle name="Normal 2 2 2 2 2 2 2 4 4 2 2 2" xfId="28802" xr:uid="{00000000-0005-0000-0000-0000600F0000}"/>
    <cellStyle name="Normal 2 2 2 2 2 2 2 4 4 2 3" xfId="20656" xr:uid="{00000000-0005-0000-0000-0000610F0000}"/>
    <cellStyle name="Normal 2 2 2 2 2 2 2 4 4 3" xfId="7057" xr:uid="{00000000-0005-0000-0000-0000620F0000}"/>
    <cellStyle name="Normal 2 2 2 2 2 2 2 4 4 3 2" xfId="15203" xr:uid="{00000000-0005-0000-0000-0000630F0000}"/>
    <cellStyle name="Normal 2 2 2 2 2 2 2 4 4 3 2 2" xfId="31499" xr:uid="{00000000-0005-0000-0000-0000640F0000}"/>
    <cellStyle name="Normal 2 2 2 2 2 2 2 4 4 3 3" xfId="23353" xr:uid="{00000000-0005-0000-0000-0000650F0000}"/>
    <cellStyle name="Normal 2 2 2 2 2 2 2 4 4 4" xfId="9904" xr:uid="{00000000-0005-0000-0000-0000660F0000}"/>
    <cellStyle name="Normal 2 2 2 2 2 2 2 4 4 4 2" xfId="26200" xr:uid="{00000000-0005-0000-0000-0000670F0000}"/>
    <cellStyle name="Normal 2 2 2 2 2 2 2 4 4 5" xfId="18054" xr:uid="{00000000-0005-0000-0000-0000680F0000}"/>
    <cellStyle name="Normal 2 2 2 2 2 2 2 4 5" xfId="3142" xr:uid="{00000000-0005-0000-0000-0000690F0000}"/>
    <cellStyle name="Normal 2 2 2 2 2 2 2 4 5 2" xfId="11288" xr:uid="{00000000-0005-0000-0000-00006A0F0000}"/>
    <cellStyle name="Normal 2 2 2 2 2 2 2 4 5 2 2" xfId="27584" xr:uid="{00000000-0005-0000-0000-00006B0F0000}"/>
    <cellStyle name="Normal 2 2 2 2 2 2 2 4 5 3" xfId="19438" xr:uid="{00000000-0005-0000-0000-00006C0F0000}"/>
    <cellStyle name="Normal 2 2 2 2 2 2 2 4 6" xfId="5647" xr:uid="{00000000-0005-0000-0000-00006D0F0000}"/>
    <cellStyle name="Normal 2 2 2 2 2 2 2 4 6 2" xfId="13793" xr:uid="{00000000-0005-0000-0000-00006E0F0000}"/>
    <cellStyle name="Normal 2 2 2 2 2 2 2 4 6 2 2" xfId="30089" xr:uid="{00000000-0005-0000-0000-00006F0F0000}"/>
    <cellStyle name="Normal 2 2 2 2 2 2 2 4 6 3" xfId="21943" xr:uid="{00000000-0005-0000-0000-0000700F0000}"/>
    <cellStyle name="Normal 2 2 2 2 2 2 2 4 7" xfId="8494" xr:uid="{00000000-0005-0000-0000-0000710F0000}"/>
    <cellStyle name="Normal 2 2 2 2 2 2 2 4 7 2" xfId="24790" xr:uid="{00000000-0005-0000-0000-0000720F0000}"/>
    <cellStyle name="Normal 2 2 2 2 2 2 2 4 8" xfId="16644" xr:uid="{00000000-0005-0000-0000-0000730F0000}"/>
    <cellStyle name="Normal 2 2 2 2 2 2 2 5" xfId="437" xr:uid="{00000000-0005-0000-0000-0000740F0000}"/>
    <cellStyle name="Normal 2 2 2 2 2 2 2 5 2" xfId="1143" xr:uid="{00000000-0005-0000-0000-0000750F0000}"/>
    <cellStyle name="Normal 2 2 2 2 2 2 2 5 2 2" xfId="2553" xr:uid="{00000000-0005-0000-0000-0000760F0000}"/>
    <cellStyle name="Normal 2 2 2 2 2 2 2 5 2 2 2" xfId="5043" xr:uid="{00000000-0005-0000-0000-0000770F0000}"/>
    <cellStyle name="Normal 2 2 2 2 2 2 2 5 2 2 2 2" xfId="13189" xr:uid="{00000000-0005-0000-0000-0000780F0000}"/>
    <cellStyle name="Normal 2 2 2 2 2 2 2 5 2 2 2 2 2" xfId="29485" xr:uid="{00000000-0005-0000-0000-0000790F0000}"/>
    <cellStyle name="Normal 2 2 2 2 2 2 2 5 2 2 2 3" xfId="21339" xr:uid="{00000000-0005-0000-0000-00007A0F0000}"/>
    <cellStyle name="Normal 2 2 2 2 2 2 2 5 2 2 3" xfId="7852" xr:uid="{00000000-0005-0000-0000-00007B0F0000}"/>
    <cellStyle name="Normal 2 2 2 2 2 2 2 5 2 2 3 2" xfId="15998" xr:uid="{00000000-0005-0000-0000-00007C0F0000}"/>
    <cellStyle name="Normal 2 2 2 2 2 2 2 5 2 2 3 2 2" xfId="32294" xr:uid="{00000000-0005-0000-0000-00007D0F0000}"/>
    <cellStyle name="Normal 2 2 2 2 2 2 2 5 2 2 3 3" xfId="24148" xr:uid="{00000000-0005-0000-0000-00007E0F0000}"/>
    <cellStyle name="Normal 2 2 2 2 2 2 2 5 2 2 4" xfId="10699" xr:uid="{00000000-0005-0000-0000-00007F0F0000}"/>
    <cellStyle name="Normal 2 2 2 2 2 2 2 5 2 2 4 2" xfId="26995" xr:uid="{00000000-0005-0000-0000-0000800F0000}"/>
    <cellStyle name="Normal 2 2 2 2 2 2 2 5 2 2 5" xfId="18849" xr:uid="{00000000-0005-0000-0000-0000810F0000}"/>
    <cellStyle name="Normal 2 2 2 2 2 2 2 5 2 3" xfId="3825" xr:uid="{00000000-0005-0000-0000-0000820F0000}"/>
    <cellStyle name="Normal 2 2 2 2 2 2 2 5 2 3 2" xfId="11971" xr:uid="{00000000-0005-0000-0000-0000830F0000}"/>
    <cellStyle name="Normal 2 2 2 2 2 2 2 5 2 3 2 2" xfId="28267" xr:uid="{00000000-0005-0000-0000-0000840F0000}"/>
    <cellStyle name="Normal 2 2 2 2 2 2 2 5 2 3 3" xfId="20121" xr:uid="{00000000-0005-0000-0000-0000850F0000}"/>
    <cellStyle name="Normal 2 2 2 2 2 2 2 5 2 4" xfId="6442" xr:uid="{00000000-0005-0000-0000-0000860F0000}"/>
    <cellStyle name="Normal 2 2 2 2 2 2 2 5 2 4 2" xfId="14588" xr:uid="{00000000-0005-0000-0000-0000870F0000}"/>
    <cellStyle name="Normal 2 2 2 2 2 2 2 5 2 4 2 2" xfId="30884" xr:uid="{00000000-0005-0000-0000-0000880F0000}"/>
    <cellStyle name="Normal 2 2 2 2 2 2 2 5 2 4 3" xfId="22738" xr:uid="{00000000-0005-0000-0000-0000890F0000}"/>
    <cellStyle name="Normal 2 2 2 2 2 2 2 5 2 5" xfId="9289" xr:uid="{00000000-0005-0000-0000-00008A0F0000}"/>
    <cellStyle name="Normal 2 2 2 2 2 2 2 5 2 5 2" xfId="25585" xr:uid="{00000000-0005-0000-0000-00008B0F0000}"/>
    <cellStyle name="Normal 2 2 2 2 2 2 2 5 2 6" xfId="17439" xr:uid="{00000000-0005-0000-0000-00008C0F0000}"/>
    <cellStyle name="Normal 2 2 2 2 2 2 2 5 3" xfId="1848" xr:uid="{00000000-0005-0000-0000-00008D0F0000}"/>
    <cellStyle name="Normal 2 2 2 2 2 2 2 5 3 2" xfId="4434" xr:uid="{00000000-0005-0000-0000-00008E0F0000}"/>
    <cellStyle name="Normal 2 2 2 2 2 2 2 5 3 2 2" xfId="12580" xr:uid="{00000000-0005-0000-0000-00008F0F0000}"/>
    <cellStyle name="Normal 2 2 2 2 2 2 2 5 3 2 2 2" xfId="28876" xr:uid="{00000000-0005-0000-0000-0000900F0000}"/>
    <cellStyle name="Normal 2 2 2 2 2 2 2 5 3 2 3" xfId="20730" xr:uid="{00000000-0005-0000-0000-0000910F0000}"/>
    <cellStyle name="Normal 2 2 2 2 2 2 2 5 3 3" xfId="7147" xr:uid="{00000000-0005-0000-0000-0000920F0000}"/>
    <cellStyle name="Normal 2 2 2 2 2 2 2 5 3 3 2" xfId="15293" xr:uid="{00000000-0005-0000-0000-0000930F0000}"/>
    <cellStyle name="Normal 2 2 2 2 2 2 2 5 3 3 2 2" xfId="31589" xr:uid="{00000000-0005-0000-0000-0000940F0000}"/>
    <cellStyle name="Normal 2 2 2 2 2 2 2 5 3 3 3" xfId="23443" xr:uid="{00000000-0005-0000-0000-0000950F0000}"/>
    <cellStyle name="Normal 2 2 2 2 2 2 2 5 3 4" xfId="9994" xr:uid="{00000000-0005-0000-0000-0000960F0000}"/>
    <cellStyle name="Normal 2 2 2 2 2 2 2 5 3 4 2" xfId="26290" xr:uid="{00000000-0005-0000-0000-0000970F0000}"/>
    <cellStyle name="Normal 2 2 2 2 2 2 2 5 3 5" xfId="18144" xr:uid="{00000000-0005-0000-0000-0000980F0000}"/>
    <cellStyle name="Normal 2 2 2 2 2 2 2 5 4" xfId="3216" xr:uid="{00000000-0005-0000-0000-0000990F0000}"/>
    <cellStyle name="Normal 2 2 2 2 2 2 2 5 4 2" xfId="11362" xr:uid="{00000000-0005-0000-0000-00009A0F0000}"/>
    <cellStyle name="Normal 2 2 2 2 2 2 2 5 4 2 2" xfId="27658" xr:uid="{00000000-0005-0000-0000-00009B0F0000}"/>
    <cellStyle name="Normal 2 2 2 2 2 2 2 5 4 3" xfId="19512" xr:uid="{00000000-0005-0000-0000-00009C0F0000}"/>
    <cellStyle name="Normal 2 2 2 2 2 2 2 5 5" xfId="5737" xr:uid="{00000000-0005-0000-0000-00009D0F0000}"/>
    <cellStyle name="Normal 2 2 2 2 2 2 2 5 5 2" xfId="13883" xr:uid="{00000000-0005-0000-0000-00009E0F0000}"/>
    <cellStyle name="Normal 2 2 2 2 2 2 2 5 5 2 2" xfId="30179" xr:uid="{00000000-0005-0000-0000-00009F0F0000}"/>
    <cellStyle name="Normal 2 2 2 2 2 2 2 5 5 3" xfId="22033" xr:uid="{00000000-0005-0000-0000-0000A00F0000}"/>
    <cellStyle name="Normal 2 2 2 2 2 2 2 5 6" xfId="8584" xr:uid="{00000000-0005-0000-0000-0000A10F0000}"/>
    <cellStyle name="Normal 2 2 2 2 2 2 2 5 6 2" xfId="24880" xr:uid="{00000000-0005-0000-0000-0000A20F0000}"/>
    <cellStyle name="Normal 2 2 2 2 2 2 2 5 7" xfId="16734" xr:uid="{00000000-0005-0000-0000-0000A30F0000}"/>
    <cellStyle name="Normal 2 2 2 2 2 2 2 6" xfId="799" xr:uid="{00000000-0005-0000-0000-0000A40F0000}"/>
    <cellStyle name="Normal 2 2 2 2 2 2 2 6 2" xfId="2209" xr:uid="{00000000-0005-0000-0000-0000A50F0000}"/>
    <cellStyle name="Normal 2 2 2 2 2 2 2 6 2 2" xfId="4747" xr:uid="{00000000-0005-0000-0000-0000A60F0000}"/>
    <cellStyle name="Normal 2 2 2 2 2 2 2 6 2 2 2" xfId="12893" xr:uid="{00000000-0005-0000-0000-0000A70F0000}"/>
    <cellStyle name="Normal 2 2 2 2 2 2 2 6 2 2 2 2" xfId="29189" xr:uid="{00000000-0005-0000-0000-0000A80F0000}"/>
    <cellStyle name="Normal 2 2 2 2 2 2 2 6 2 2 3" xfId="21043" xr:uid="{00000000-0005-0000-0000-0000A90F0000}"/>
    <cellStyle name="Normal 2 2 2 2 2 2 2 6 2 3" xfId="7508" xr:uid="{00000000-0005-0000-0000-0000AA0F0000}"/>
    <cellStyle name="Normal 2 2 2 2 2 2 2 6 2 3 2" xfId="15654" xr:uid="{00000000-0005-0000-0000-0000AB0F0000}"/>
    <cellStyle name="Normal 2 2 2 2 2 2 2 6 2 3 2 2" xfId="31950" xr:uid="{00000000-0005-0000-0000-0000AC0F0000}"/>
    <cellStyle name="Normal 2 2 2 2 2 2 2 6 2 3 3" xfId="23804" xr:uid="{00000000-0005-0000-0000-0000AD0F0000}"/>
    <cellStyle name="Normal 2 2 2 2 2 2 2 6 2 4" xfId="10355" xr:uid="{00000000-0005-0000-0000-0000AE0F0000}"/>
    <cellStyle name="Normal 2 2 2 2 2 2 2 6 2 4 2" xfId="26651" xr:uid="{00000000-0005-0000-0000-0000AF0F0000}"/>
    <cellStyle name="Normal 2 2 2 2 2 2 2 6 2 5" xfId="18505" xr:uid="{00000000-0005-0000-0000-0000B00F0000}"/>
    <cellStyle name="Normal 2 2 2 2 2 2 2 6 3" xfId="3529" xr:uid="{00000000-0005-0000-0000-0000B10F0000}"/>
    <cellStyle name="Normal 2 2 2 2 2 2 2 6 3 2" xfId="11675" xr:uid="{00000000-0005-0000-0000-0000B20F0000}"/>
    <cellStyle name="Normal 2 2 2 2 2 2 2 6 3 2 2" xfId="27971" xr:uid="{00000000-0005-0000-0000-0000B30F0000}"/>
    <cellStyle name="Normal 2 2 2 2 2 2 2 6 3 3" xfId="19825" xr:uid="{00000000-0005-0000-0000-0000B40F0000}"/>
    <cellStyle name="Normal 2 2 2 2 2 2 2 6 4" xfId="6098" xr:uid="{00000000-0005-0000-0000-0000B50F0000}"/>
    <cellStyle name="Normal 2 2 2 2 2 2 2 6 4 2" xfId="14244" xr:uid="{00000000-0005-0000-0000-0000B60F0000}"/>
    <cellStyle name="Normal 2 2 2 2 2 2 2 6 4 2 2" xfId="30540" xr:uid="{00000000-0005-0000-0000-0000B70F0000}"/>
    <cellStyle name="Normal 2 2 2 2 2 2 2 6 4 3" xfId="22394" xr:uid="{00000000-0005-0000-0000-0000B80F0000}"/>
    <cellStyle name="Normal 2 2 2 2 2 2 2 6 5" xfId="8945" xr:uid="{00000000-0005-0000-0000-0000B90F0000}"/>
    <cellStyle name="Normal 2 2 2 2 2 2 2 6 5 2" xfId="25241" xr:uid="{00000000-0005-0000-0000-0000BA0F0000}"/>
    <cellStyle name="Normal 2 2 2 2 2 2 2 6 6" xfId="17095" xr:uid="{00000000-0005-0000-0000-0000BB0F0000}"/>
    <cellStyle name="Normal 2 2 2 2 2 2 2 7" xfId="1504" xr:uid="{00000000-0005-0000-0000-0000BC0F0000}"/>
    <cellStyle name="Normal 2 2 2 2 2 2 2 7 2" xfId="4138" xr:uid="{00000000-0005-0000-0000-0000BD0F0000}"/>
    <cellStyle name="Normal 2 2 2 2 2 2 2 7 2 2" xfId="12284" xr:uid="{00000000-0005-0000-0000-0000BE0F0000}"/>
    <cellStyle name="Normal 2 2 2 2 2 2 2 7 2 2 2" xfId="28580" xr:uid="{00000000-0005-0000-0000-0000BF0F0000}"/>
    <cellStyle name="Normal 2 2 2 2 2 2 2 7 2 3" xfId="20434" xr:uid="{00000000-0005-0000-0000-0000C00F0000}"/>
    <cellStyle name="Normal 2 2 2 2 2 2 2 7 3" xfId="6803" xr:uid="{00000000-0005-0000-0000-0000C10F0000}"/>
    <cellStyle name="Normal 2 2 2 2 2 2 2 7 3 2" xfId="14949" xr:uid="{00000000-0005-0000-0000-0000C20F0000}"/>
    <cellStyle name="Normal 2 2 2 2 2 2 2 7 3 2 2" xfId="31245" xr:uid="{00000000-0005-0000-0000-0000C30F0000}"/>
    <cellStyle name="Normal 2 2 2 2 2 2 2 7 3 3" xfId="23099" xr:uid="{00000000-0005-0000-0000-0000C40F0000}"/>
    <cellStyle name="Normal 2 2 2 2 2 2 2 7 4" xfId="9650" xr:uid="{00000000-0005-0000-0000-0000C50F0000}"/>
    <cellStyle name="Normal 2 2 2 2 2 2 2 7 4 2" xfId="25946" xr:uid="{00000000-0005-0000-0000-0000C60F0000}"/>
    <cellStyle name="Normal 2 2 2 2 2 2 2 7 5" xfId="17800" xr:uid="{00000000-0005-0000-0000-0000C70F0000}"/>
    <cellStyle name="Normal 2 2 2 2 2 2 2 8" xfId="2920" xr:uid="{00000000-0005-0000-0000-0000C80F0000}"/>
    <cellStyle name="Normal 2 2 2 2 2 2 2 8 2" xfId="11066" xr:uid="{00000000-0005-0000-0000-0000C90F0000}"/>
    <cellStyle name="Normal 2 2 2 2 2 2 2 8 2 2" xfId="27362" xr:uid="{00000000-0005-0000-0000-0000CA0F0000}"/>
    <cellStyle name="Normal 2 2 2 2 2 2 2 8 3" xfId="19216" xr:uid="{00000000-0005-0000-0000-0000CB0F0000}"/>
    <cellStyle name="Normal 2 2 2 2 2 2 2 9" xfId="5393" xr:uid="{00000000-0005-0000-0000-0000CC0F0000}"/>
    <cellStyle name="Normal 2 2 2 2 2 2 2 9 2" xfId="13539" xr:uid="{00000000-0005-0000-0000-0000CD0F0000}"/>
    <cellStyle name="Normal 2 2 2 2 2 2 2 9 2 2" xfId="29835" xr:uid="{00000000-0005-0000-0000-0000CE0F0000}"/>
    <cellStyle name="Normal 2 2 2 2 2 2 2 9 3" xfId="21689" xr:uid="{00000000-0005-0000-0000-0000CF0F0000}"/>
    <cellStyle name="Normal 2 2 2 2 2 2 3" xfId="139" xr:uid="{00000000-0005-0000-0000-0000D00F0000}"/>
    <cellStyle name="Normal 2 2 2 2 2 2 3 2" xfId="483" xr:uid="{00000000-0005-0000-0000-0000D10F0000}"/>
    <cellStyle name="Normal 2 2 2 2 2 2 3 2 2" xfId="1189" xr:uid="{00000000-0005-0000-0000-0000D20F0000}"/>
    <cellStyle name="Normal 2 2 2 2 2 2 3 2 2 2" xfId="2599" xr:uid="{00000000-0005-0000-0000-0000D30F0000}"/>
    <cellStyle name="Normal 2 2 2 2 2 2 3 2 2 2 2" xfId="5081" xr:uid="{00000000-0005-0000-0000-0000D40F0000}"/>
    <cellStyle name="Normal 2 2 2 2 2 2 3 2 2 2 2 2" xfId="13227" xr:uid="{00000000-0005-0000-0000-0000D50F0000}"/>
    <cellStyle name="Normal 2 2 2 2 2 2 3 2 2 2 2 2 2" xfId="29523" xr:uid="{00000000-0005-0000-0000-0000D60F0000}"/>
    <cellStyle name="Normal 2 2 2 2 2 2 3 2 2 2 2 3" xfId="21377" xr:uid="{00000000-0005-0000-0000-0000D70F0000}"/>
    <cellStyle name="Normal 2 2 2 2 2 2 3 2 2 2 3" xfId="7898" xr:uid="{00000000-0005-0000-0000-0000D80F0000}"/>
    <cellStyle name="Normal 2 2 2 2 2 2 3 2 2 2 3 2" xfId="16044" xr:uid="{00000000-0005-0000-0000-0000D90F0000}"/>
    <cellStyle name="Normal 2 2 2 2 2 2 3 2 2 2 3 2 2" xfId="32340" xr:uid="{00000000-0005-0000-0000-0000DA0F0000}"/>
    <cellStyle name="Normal 2 2 2 2 2 2 3 2 2 2 3 3" xfId="24194" xr:uid="{00000000-0005-0000-0000-0000DB0F0000}"/>
    <cellStyle name="Normal 2 2 2 2 2 2 3 2 2 2 4" xfId="10745" xr:uid="{00000000-0005-0000-0000-0000DC0F0000}"/>
    <cellStyle name="Normal 2 2 2 2 2 2 3 2 2 2 4 2" xfId="27041" xr:uid="{00000000-0005-0000-0000-0000DD0F0000}"/>
    <cellStyle name="Normal 2 2 2 2 2 2 3 2 2 2 5" xfId="18895" xr:uid="{00000000-0005-0000-0000-0000DE0F0000}"/>
    <cellStyle name="Normal 2 2 2 2 2 2 3 2 2 3" xfId="3863" xr:uid="{00000000-0005-0000-0000-0000DF0F0000}"/>
    <cellStyle name="Normal 2 2 2 2 2 2 3 2 2 3 2" xfId="12009" xr:uid="{00000000-0005-0000-0000-0000E00F0000}"/>
    <cellStyle name="Normal 2 2 2 2 2 2 3 2 2 3 2 2" xfId="28305" xr:uid="{00000000-0005-0000-0000-0000E10F0000}"/>
    <cellStyle name="Normal 2 2 2 2 2 2 3 2 2 3 3" xfId="20159" xr:uid="{00000000-0005-0000-0000-0000E20F0000}"/>
    <cellStyle name="Normal 2 2 2 2 2 2 3 2 2 4" xfId="6488" xr:uid="{00000000-0005-0000-0000-0000E30F0000}"/>
    <cellStyle name="Normal 2 2 2 2 2 2 3 2 2 4 2" xfId="14634" xr:uid="{00000000-0005-0000-0000-0000E40F0000}"/>
    <cellStyle name="Normal 2 2 2 2 2 2 3 2 2 4 2 2" xfId="30930" xr:uid="{00000000-0005-0000-0000-0000E50F0000}"/>
    <cellStyle name="Normal 2 2 2 2 2 2 3 2 2 4 3" xfId="22784" xr:uid="{00000000-0005-0000-0000-0000E60F0000}"/>
    <cellStyle name="Normal 2 2 2 2 2 2 3 2 2 5" xfId="9335" xr:uid="{00000000-0005-0000-0000-0000E70F0000}"/>
    <cellStyle name="Normal 2 2 2 2 2 2 3 2 2 5 2" xfId="25631" xr:uid="{00000000-0005-0000-0000-0000E80F0000}"/>
    <cellStyle name="Normal 2 2 2 2 2 2 3 2 2 6" xfId="17485" xr:uid="{00000000-0005-0000-0000-0000E90F0000}"/>
    <cellStyle name="Normal 2 2 2 2 2 2 3 2 3" xfId="1894" xr:uid="{00000000-0005-0000-0000-0000EA0F0000}"/>
    <cellStyle name="Normal 2 2 2 2 2 2 3 2 3 2" xfId="4472" xr:uid="{00000000-0005-0000-0000-0000EB0F0000}"/>
    <cellStyle name="Normal 2 2 2 2 2 2 3 2 3 2 2" xfId="12618" xr:uid="{00000000-0005-0000-0000-0000EC0F0000}"/>
    <cellStyle name="Normal 2 2 2 2 2 2 3 2 3 2 2 2" xfId="28914" xr:uid="{00000000-0005-0000-0000-0000ED0F0000}"/>
    <cellStyle name="Normal 2 2 2 2 2 2 3 2 3 2 3" xfId="20768" xr:uid="{00000000-0005-0000-0000-0000EE0F0000}"/>
    <cellStyle name="Normal 2 2 2 2 2 2 3 2 3 3" xfId="7193" xr:uid="{00000000-0005-0000-0000-0000EF0F0000}"/>
    <cellStyle name="Normal 2 2 2 2 2 2 3 2 3 3 2" xfId="15339" xr:uid="{00000000-0005-0000-0000-0000F00F0000}"/>
    <cellStyle name="Normal 2 2 2 2 2 2 3 2 3 3 2 2" xfId="31635" xr:uid="{00000000-0005-0000-0000-0000F10F0000}"/>
    <cellStyle name="Normal 2 2 2 2 2 2 3 2 3 3 3" xfId="23489" xr:uid="{00000000-0005-0000-0000-0000F20F0000}"/>
    <cellStyle name="Normal 2 2 2 2 2 2 3 2 3 4" xfId="10040" xr:uid="{00000000-0005-0000-0000-0000F30F0000}"/>
    <cellStyle name="Normal 2 2 2 2 2 2 3 2 3 4 2" xfId="26336" xr:uid="{00000000-0005-0000-0000-0000F40F0000}"/>
    <cellStyle name="Normal 2 2 2 2 2 2 3 2 3 5" xfId="18190" xr:uid="{00000000-0005-0000-0000-0000F50F0000}"/>
    <cellStyle name="Normal 2 2 2 2 2 2 3 2 4" xfId="3254" xr:uid="{00000000-0005-0000-0000-0000F60F0000}"/>
    <cellStyle name="Normal 2 2 2 2 2 2 3 2 4 2" xfId="11400" xr:uid="{00000000-0005-0000-0000-0000F70F0000}"/>
    <cellStyle name="Normal 2 2 2 2 2 2 3 2 4 2 2" xfId="27696" xr:uid="{00000000-0005-0000-0000-0000F80F0000}"/>
    <cellStyle name="Normal 2 2 2 2 2 2 3 2 4 3" xfId="19550" xr:uid="{00000000-0005-0000-0000-0000F90F0000}"/>
    <cellStyle name="Normal 2 2 2 2 2 2 3 2 5" xfId="5783" xr:uid="{00000000-0005-0000-0000-0000FA0F0000}"/>
    <cellStyle name="Normal 2 2 2 2 2 2 3 2 5 2" xfId="13929" xr:uid="{00000000-0005-0000-0000-0000FB0F0000}"/>
    <cellStyle name="Normal 2 2 2 2 2 2 3 2 5 2 2" xfId="30225" xr:uid="{00000000-0005-0000-0000-0000FC0F0000}"/>
    <cellStyle name="Normal 2 2 2 2 2 2 3 2 5 3" xfId="22079" xr:uid="{00000000-0005-0000-0000-0000FD0F0000}"/>
    <cellStyle name="Normal 2 2 2 2 2 2 3 2 6" xfId="8630" xr:uid="{00000000-0005-0000-0000-0000FE0F0000}"/>
    <cellStyle name="Normal 2 2 2 2 2 2 3 2 6 2" xfId="24926" xr:uid="{00000000-0005-0000-0000-0000FF0F0000}"/>
    <cellStyle name="Normal 2 2 2 2 2 2 3 2 7" xfId="16780" xr:uid="{00000000-0005-0000-0000-000000100000}"/>
    <cellStyle name="Normal 2 2 2 2 2 2 3 3" xfId="845" xr:uid="{00000000-0005-0000-0000-000001100000}"/>
    <cellStyle name="Normal 2 2 2 2 2 2 3 3 2" xfId="2255" xr:uid="{00000000-0005-0000-0000-000002100000}"/>
    <cellStyle name="Normal 2 2 2 2 2 2 3 3 2 2" xfId="4785" xr:uid="{00000000-0005-0000-0000-000003100000}"/>
    <cellStyle name="Normal 2 2 2 2 2 2 3 3 2 2 2" xfId="12931" xr:uid="{00000000-0005-0000-0000-000004100000}"/>
    <cellStyle name="Normal 2 2 2 2 2 2 3 3 2 2 2 2" xfId="29227" xr:uid="{00000000-0005-0000-0000-000005100000}"/>
    <cellStyle name="Normal 2 2 2 2 2 2 3 3 2 2 3" xfId="21081" xr:uid="{00000000-0005-0000-0000-000006100000}"/>
    <cellStyle name="Normal 2 2 2 2 2 2 3 3 2 3" xfId="7554" xr:uid="{00000000-0005-0000-0000-000007100000}"/>
    <cellStyle name="Normal 2 2 2 2 2 2 3 3 2 3 2" xfId="15700" xr:uid="{00000000-0005-0000-0000-000008100000}"/>
    <cellStyle name="Normal 2 2 2 2 2 2 3 3 2 3 2 2" xfId="31996" xr:uid="{00000000-0005-0000-0000-000009100000}"/>
    <cellStyle name="Normal 2 2 2 2 2 2 3 3 2 3 3" xfId="23850" xr:uid="{00000000-0005-0000-0000-00000A100000}"/>
    <cellStyle name="Normal 2 2 2 2 2 2 3 3 2 4" xfId="10401" xr:uid="{00000000-0005-0000-0000-00000B100000}"/>
    <cellStyle name="Normal 2 2 2 2 2 2 3 3 2 4 2" xfId="26697" xr:uid="{00000000-0005-0000-0000-00000C100000}"/>
    <cellStyle name="Normal 2 2 2 2 2 2 3 3 2 5" xfId="18551" xr:uid="{00000000-0005-0000-0000-00000D100000}"/>
    <cellStyle name="Normal 2 2 2 2 2 2 3 3 3" xfId="3567" xr:uid="{00000000-0005-0000-0000-00000E100000}"/>
    <cellStyle name="Normal 2 2 2 2 2 2 3 3 3 2" xfId="11713" xr:uid="{00000000-0005-0000-0000-00000F100000}"/>
    <cellStyle name="Normal 2 2 2 2 2 2 3 3 3 2 2" xfId="28009" xr:uid="{00000000-0005-0000-0000-000010100000}"/>
    <cellStyle name="Normal 2 2 2 2 2 2 3 3 3 3" xfId="19863" xr:uid="{00000000-0005-0000-0000-000011100000}"/>
    <cellStyle name="Normal 2 2 2 2 2 2 3 3 4" xfId="6144" xr:uid="{00000000-0005-0000-0000-000012100000}"/>
    <cellStyle name="Normal 2 2 2 2 2 2 3 3 4 2" xfId="14290" xr:uid="{00000000-0005-0000-0000-000013100000}"/>
    <cellStyle name="Normal 2 2 2 2 2 2 3 3 4 2 2" xfId="30586" xr:uid="{00000000-0005-0000-0000-000014100000}"/>
    <cellStyle name="Normal 2 2 2 2 2 2 3 3 4 3" xfId="22440" xr:uid="{00000000-0005-0000-0000-000015100000}"/>
    <cellStyle name="Normal 2 2 2 2 2 2 3 3 5" xfId="8991" xr:uid="{00000000-0005-0000-0000-000016100000}"/>
    <cellStyle name="Normal 2 2 2 2 2 2 3 3 5 2" xfId="25287" xr:uid="{00000000-0005-0000-0000-000017100000}"/>
    <cellStyle name="Normal 2 2 2 2 2 2 3 3 6" xfId="17141" xr:uid="{00000000-0005-0000-0000-000018100000}"/>
    <cellStyle name="Normal 2 2 2 2 2 2 3 4" xfId="1550" xr:uid="{00000000-0005-0000-0000-000019100000}"/>
    <cellStyle name="Normal 2 2 2 2 2 2 3 4 2" xfId="4176" xr:uid="{00000000-0005-0000-0000-00001A100000}"/>
    <cellStyle name="Normal 2 2 2 2 2 2 3 4 2 2" xfId="12322" xr:uid="{00000000-0005-0000-0000-00001B100000}"/>
    <cellStyle name="Normal 2 2 2 2 2 2 3 4 2 2 2" xfId="28618" xr:uid="{00000000-0005-0000-0000-00001C100000}"/>
    <cellStyle name="Normal 2 2 2 2 2 2 3 4 2 3" xfId="20472" xr:uid="{00000000-0005-0000-0000-00001D100000}"/>
    <cellStyle name="Normal 2 2 2 2 2 2 3 4 3" xfId="6849" xr:uid="{00000000-0005-0000-0000-00001E100000}"/>
    <cellStyle name="Normal 2 2 2 2 2 2 3 4 3 2" xfId="14995" xr:uid="{00000000-0005-0000-0000-00001F100000}"/>
    <cellStyle name="Normal 2 2 2 2 2 2 3 4 3 2 2" xfId="31291" xr:uid="{00000000-0005-0000-0000-000020100000}"/>
    <cellStyle name="Normal 2 2 2 2 2 2 3 4 3 3" xfId="23145" xr:uid="{00000000-0005-0000-0000-000021100000}"/>
    <cellStyle name="Normal 2 2 2 2 2 2 3 4 4" xfId="9696" xr:uid="{00000000-0005-0000-0000-000022100000}"/>
    <cellStyle name="Normal 2 2 2 2 2 2 3 4 4 2" xfId="25992" xr:uid="{00000000-0005-0000-0000-000023100000}"/>
    <cellStyle name="Normal 2 2 2 2 2 2 3 4 5" xfId="17846" xr:uid="{00000000-0005-0000-0000-000024100000}"/>
    <cellStyle name="Normal 2 2 2 2 2 2 3 5" xfId="2958" xr:uid="{00000000-0005-0000-0000-000025100000}"/>
    <cellStyle name="Normal 2 2 2 2 2 2 3 5 2" xfId="11104" xr:uid="{00000000-0005-0000-0000-000026100000}"/>
    <cellStyle name="Normal 2 2 2 2 2 2 3 5 2 2" xfId="27400" xr:uid="{00000000-0005-0000-0000-000027100000}"/>
    <cellStyle name="Normal 2 2 2 2 2 2 3 5 3" xfId="19254" xr:uid="{00000000-0005-0000-0000-000028100000}"/>
    <cellStyle name="Normal 2 2 2 2 2 2 3 6" xfId="5439" xr:uid="{00000000-0005-0000-0000-000029100000}"/>
    <cellStyle name="Normal 2 2 2 2 2 2 3 6 2" xfId="13585" xr:uid="{00000000-0005-0000-0000-00002A100000}"/>
    <cellStyle name="Normal 2 2 2 2 2 2 3 6 2 2" xfId="29881" xr:uid="{00000000-0005-0000-0000-00002B100000}"/>
    <cellStyle name="Normal 2 2 2 2 2 2 3 6 3" xfId="21735" xr:uid="{00000000-0005-0000-0000-00002C100000}"/>
    <cellStyle name="Normal 2 2 2 2 2 2 3 7" xfId="8286" xr:uid="{00000000-0005-0000-0000-00002D100000}"/>
    <cellStyle name="Normal 2 2 2 2 2 2 3 7 2" xfId="24582" xr:uid="{00000000-0005-0000-0000-00002E100000}"/>
    <cellStyle name="Normal 2 2 2 2 2 2 3 8" xfId="16436" xr:uid="{00000000-0005-0000-0000-00002F100000}"/>
    <cellStyle name="Normal 2 2 2 2 2 2 4" xfId="221" xr:uid="{00000000-0005-0000-0000-000030100000}"/>
    <cellStyle name="Normal 2 2 2 2 2 2 4 2" xfId="565" xr:uid="{00000000-0005-0000-0000-000031100000}"/>
    <cellStyle name="Normal 2 2 2 2 2 2 4 2 2" xfId="1271" xr:uid="{00000000-0005-0000-0000-000032100000}"/>
    <cellStyle name="Normal 2 2 2 2 2 2 4 2 2 2" xfId="2681" xr:uid="{00000000-0005-0000-0000-000033100000}"/>
    <cellStyle name="Normal 2 2 2 2 2 2 4 2 2 2 2" xfId="5155" xr:uid="{00000000-0005-0000-0000-000034100000}"/>
    <cellStyle name="Normal 2 2 2 2 2 2 4 2 2 2 2 2" xfId="13301" xr:uid="{00000000-0005-0000-0000-000035100000}"/>
    <cellStyle name="Normal 2 2 2 2 2 2 4 2 2 2 2 2 2" xfId="29597" xr:uid="{00000000-0005-0000-0000-000036100000}"/>
    <cellStyle name="Normal 2 2 2 2 2 2 4 2 2 2 2 3" xfId="21451" xr:uid="{00000000-0005-0000-0000-000037100000}"/>
    <cellStyle name="Normal 2 2 2 2 2 2 4 2 2 2 3" xfId="7980" xr:uid="{00000000-0005-0000-0000-000038100000}"/>
    <cellStyle name="Normal 2 2 2 2 2 2 4 2 2 2 3 2" xfId="16126" xr:uid="{00000000-0005-0000-0000-000039100000}"/>
    <cellStyle name="Normal 2 2 2 2 2 2 4 2 2 2 3 2 2" xfId="32422" xr:uid="{00000000-0005-0000-0000-00003A100000}"/>
    <cellStyle name="Normal 2 2 2 2 2 2 4 2 2 2 3 3" xfId="24276" xr:uid="{00000000-0005-0000-0000-00003B100000}"/>
    <cellStyle name="Normal 2 2 2 2 2 2 4 2 2 2 4" xfId="10827" xr:uid="{00000000-0005-0000-0000-00003C100000}"/>
    <cellStyle name="Normal 2 2 2 2 2 2 4 2 2 2 4 2" xfId="27123" xr:uid="{00000000-0005-0000-0000-00003D100000}"/>
    <cellStyle name="Normal 2 2 2 2 2 2 4 2 2 2 5" xfId="18977" xr:uid="{00000000-0005-0000-0000-00003E100000}"/>
    <cellStyle name="Normal 2 2 2 2 2 2 4 2 2 3" xfId="3937" xr:uid="{00000000-0005-0000-0000-00003F100000}"/>
    <cellStyle name="Normal 2 2 2 2 2 2 4 2 2 3 2" xfId="12083" xr:uid="{00000000-0005-0000-0000-000040100000}"/>
    <cellStyle name="Normal 2 2 2 2 2 2 4 2 2 3 2 2" xfId="28379" xr:uid="{00000000-0005-0000-0000-000041100000}"/>
    <cellStyle name="Normal 2 2 2 2 2 2 4 2 2 3 3" xfId="20233" xr:uid="{00000000-0005-0000-0000-000042100000}"/>
    <cellStyle name="Normal 2 2 2 2 2 2 4 2 2 4" xfId="6570" xr:uid="{00000000-0005-0000-0000-000043100000}"/>
    <cellStyle name="Normal 2 2 2 2 2 2 4 2 2 4 2" xfId="14716" xr:uid="{00000000-0005-0000-0000-000044100000}"/>
    <cellStyle name="Normal 2 2 2 2 2 2 4 2 2 4 2 2" xfId="31012" xr:uid="{00000000-0005-0000-0000-000045100000}"/>
    <cellStyle name="Normal 2 2 2 2 2 2 4 2 2 4 3" xfId="22866" xr:uid="{00000000-0005-0000-0000-000046100000}"/>
    <cellStyle name="Normal 2 2 2 2 2 2 4 2 2 5" xfId="9417" xr:uid="{00000000-0005-0000-0000-000047100000}"/>
    <cellStyle name="Normal 2 2 2 2 2 2 4 2 2 5 2" xfId="25713" xr:uid="{00000000-0005-0000-0000-000048100000}"/>
    <cellStyle name="Normal 2 2 2 2 2 2 4 2 2 6" xfId="17567" xr:uid="{00000000-0005-0000-0000-000049100000}"/>
    <cellStyle name="Normal 2 2 2 2 2 2 4 2 3" xfId="1976" xr:uid="{00000000-0005-0000-0000-00004A100000}"/>
    <cellStyle name="Normal 2 2 2 2 2 2 4 2 3 2" xfId="4546" xr:uid="{00000000-0005-0000-0000-00004B100000}"/>
    <cellStyle name="Normal 2 2 2 2 2 2 4 2 3 2 2" xfId="12692" xr:uid="{00000000-0005-0000-0000-00004C100000}"/>
    <cellStyle name="Normal 2 2 2 2 2 2 4 2 3 2 2 2" xfId="28988" xr:uid="{00000000-0005-0000-0000-00004D100000}"/>
    <cellStyle name="Normal 2 2 2 2 2 2 4 2 3 2 3" xfId="20842" xr:uid="{00000000-0005-0000-0000-00004E100000}"/>
    <cellStyle name="Normal 2 2 2 2 2 2 4 2 3 3" xfId="7275" xr:uid="{00000000-0005-0000-0000-00004F100000}"/>
    <cellStyle name="Normal 2 2 2 2 2 2 4 2 3 3 2" xfId="15421" xr:uid="{00000000-0005-0000-0000-000050100000}"/>
    <cellStyle name="Normal 2 2 2 2 2 2 4 2 3 3 2 2" xfId="31717" xr:uid="{00000000-0005-0000-0000-000051100000}"/>
    <cellStyle name="Normal 2 2 2 2 2 2 4 2 3 3 3" xfId="23571" xr:uid="{00000000-0005-0000-0000-000052100000}"/>
    <cellStyle name="Normal 2 2 2 2 2 2 4 2 3 4" xfId="10122" xr:uid="{00000000-0005-0000-0000-000053100000}"/>
    <cellStyle name="Normal 2 2 2 2 2 2 4 2 3 4 2" xfId="26418" xr:uid="{00000000-0005-0000-0000-000054100000}"/>
    <cellStyle name="Normal 2 2 2 2 2 2 4 2 3 5" xfId="18272" xr:uid="{00000000-0005-0000-0000-000055100000}"/>
    <cellStyle name="Normal 2 2 2 2 2 2 4 2 4" xfId="3328" xr:uid="{00000000-0005-0000-0000-000056100000}"/>
    <cellStyle name="Normal 2 2 2 2 2 2 4 2 4 2" xfId="11474" xr:uid="{00000000-0005-0000-0000-000057100000}"/>
    <cellStyle name="Normal 2 2 2 2 2 2 4 2 4 2 2" xfId="27770" xr:uid="{00000000-0005-0000-0000-000058100000}"/>
    <cellStyle name="Normal 2 2 2 2 2 2 4 2 4 3" xfId="19624" xr:uid="{00000000-0005-0000-0000-000059100000}"/>
    <cellStyle name="Normal 2 2 2 2 2 2 4 2 5" xfId="5865" xr:uid="{00000000-0005-0000-0000-00005A100000}"/>
    <cellStyle name="Normal 2 2 2 2 2 2 4 2 5 2" xfId="14011" xr:uid="{00000000-0005-0000-0000-00005B100000}"/>
    <cellStyle name="Normal 2 2 2 2 2 2 4 2 5 2 2" xfId="30307" xr:uid="{00000000-0005-0000-0000-00005C100000}"/>
    <cellStyle name="Normal 2 2 2 2 2 2 4 2 5 3" xfId="22161" xr:uid="{00000000-0005-0000-0000-00005D100000}"/>
    <cellStyle name="Normal 2 2 2 2 2 2 4 2 6" xfId="8712" xr:uid="{00000000-0005-0000-0000-00005E100000}"/>
    <cellStyle name="Normal 2 2 2 2 2 2 4 2 6 2" xfId="25008" xr:uid="{00000000-0005-0000-0000-00005F100000}"/>
    <cellStyle name="Normal 2 2 2 2 2 2 4 2 7" xfId="16862" xr:uid="{00000000-0005-0000-0000-000060100000}"/>
    <cellStyle name="Normal 2 2 2 2 2 2 4 3" xfId="927" xr:uid="{00000000-0005-0000-0000-000061100000}"/>
    <cellStyle name="Normal 2 2 2 2 2 2 4 3 2" xfId="2337" xr:uid="{00000000-0005-0000-0000-000062100000}"/>
    <cellStyle name="Normal 2 2 2 2 2 2 4 3 2 2" xfId="4859" xr:uid="{00000000-0005-0000-0000-000063100000}"/>
    <cellStyle name="Normal 2 2 2 2 2 2 4 3 2 2 2" xfId="13005" xr:uid="{00000000-0005-0000-0000-000064100000}"/>
    <cellStyle name="Normal 2 2 2 2 2 2 4 3 2 2 2 2" xfId="29301" xr:uid="{00000000-0005-0000-0000-000065100000}"/>
    <cellStyle name="Normal 2 2 2 2 2 2 4 3 2 2 3" xfId="21155" xr:uid="{00000000-0005-0000-0000-000066100000}"/>
    <cellStyle name="Normal 2 2 2 2 2 2 4 3 2 3" xfId="7636" xr:uid="{00000000-0005-0000-0000-000067100000}"/>
    <cellStyle name="Normal 2 2 2 2 2 2 4 3 2 3 2" xfId="15782" xr:uid="{00000000-0005-0000-0000-000068100000}"/>
    <cellStyle name="Normal 2 2 2 2 2 2 4 3 2 3 2 2" xfId="32078" xr:uid="{00000000-0005-0000-0000-000069100000}"/>
    <cellStyle name="Normal 2 2 2 2 2 2 4 3 2 3 3" xfId="23932" xr:uid="{00000000-0005-0000-0000-00006A100000}"/>
    <cellStyle name="Normal 2 2 2 2 2 2 4 3 2 4" xfId="10483" xr:uid="{00000000-0005-0000-0000-00006B100000}"/>
    <cellStyle name="Normal 2 2 2 2 2 2 4 3 2 4 2" xfId="26779" xr:uid="{00000000-0005-0000-0000-00006C100000}"/>
    <cellStyle name="Normal 2 2 2 2 2 2 4 3 2 5" xfId="18633" xr:uid="{00000000-0005-0000-0000-00006D100000}"/>
    <cellStyle name="Normal 2 2 2 2 2 2 4 3 3" xfId="3641" xr:uid="{00000000-0005-0000-0000-00006E100000}"/>
    <cellStyle name="Normal 2 2 2 2 2 2 4 3 3 2" xfId="11787" xr:uid="{00000000-0005-0000-0000-00006F100000}"/>
    <cellStyle name="Normal 2 2 2 2 2 2 4 3 3 2 2" xfId="28083" xr:uid="{00000000-0005-0000-0000-000070100000}"/>
    <cellStyle name="Normal 2 2 2 2 2 2 4 3 3 3" xfId="19937" xr:uid="{00000000-0005-0000-0000-000071100000}"/>
    <cellStyle name="Normal 2 2 2 2 2 2 4 3 4" xfId="6226" xr:uid="{00000000-0005-0000-0000-000072100000}"/>
    <cellStyle name="Normal 2 2 2 2 2 2 4 3 4 2" xfId="14372" xr:uid="{00000000-0005-0000-0000-000073100000}"/>
    <cellStyle name="Normal 2 2 2 2 2 2 4 3 4 2 2" xfId="30668" xr:uid="{00000000-0005-0000-0000-000074100000}"/>
    <cellStyle name="Normal 2 2 2 2 2 2 4 3 4 3" xfId="22522" xr:uid="{00000000-0005-0000-0000-000075100000}"/>
    <cellStyle name="Normal 2 2 2 2 2 2 4 3 5" xfId="9073" xr:uid="{00000000-0005-0000-0000-000076100000}"/>
    <cellStyle name="Normal 2 2 2 2 2 2 4 3 5 2" xfId="25369" xr:uid="{00000000-0005-0000-0000-000077100000}"/>
    <cellStyle name="Normal 2 2 2 2 2 2 4 3 6" xfId="17223" xr:uid="{00000000-0005-0000-0000-000078100000}"/>
    <cellStyle name="Normal 2 2 2 2 2 2 4 4" xfId="1632" xr:uid="{00000000-0005-0000-0000-000079100000}"/>
    <cellStyle name="Normal 2 2 2 2 2 2 4 4 2" xfId="4250" xr:uid="{00000000-0005-0000-0000-00007A100000}"/>
    <cellStyle name="Normal 2 2 2 2 2 2 4 4 2 2" xfId="12396" xr:uid="{00000000-0005-0000-0000-00007B100000}"/>
    <cellStyle name="Normal 2 2 2 2 2 2 4 4 2 2 2" xfId="28692" xr:uid="{00000000-0005-0000-0000-00007C100000}"/>
    <cellStyle name="Normal 2 2 2 2 2 2 4 4 2 3" xfId="20546" xr:uid="{00000000-0005-0000-0000-00007D100000}"/>
    <cellStyle name="Normal 2 2 2 2 2 2 4 4 3" xfId="6931" xr:uid="{00000000-0005-0000-0000-00007E100000}"/>
    <cellStyle name="Normal 2 2 2 2 2 2 4 4 3 2" xfId="15077" xr:uid="{00000000-0005-0000-0000-00007F100000}"/>
    <cellStyle name="Normal 2 2 2 2 2 2 4 4 3 2 2" xfId="31373" xr:uid="{00000000-0005-0000-0000-000080100000}"/>
    <cellStyle name="Normal 2 2 2 2 2 2 4 4 3 3" xfId="23227" xr:uid="{00000000-0005-0000-0000-000081100000}"/>
    <cellStyle name="Normal 2 2 2 2 2 2 4 4 4" xfId="9778" xr:uid="{00000000-0005-0000-0000-000082100000}"/>
    <cellStyle name="Normal 2 2 2 2 2 2 4 4 4 2" xfId="26074" xr:uid="{00000000-0005-0000-0000-000083100000}"/>
    <cellStyle name="Normal 2 2 2 2 2 2 4 4 5" xfId="17928" xr:uid="{00000000-0005-0000-0000-000084100000}"/>
    <cellStyle name="Normal 2 2 2 2 2 2 4 5" xfId="3032" xr:uid="{00000000-0005-0000-0000-000085100000}"/>
    <cellStyle name="Normal 2 2 2 2 2 2 4 5 2" xfId="11178" xr:uid="{00000000-0005-0000-0000-000086100000}"/>
    <cellStyle name="Normal 2 2 2 2 2 2 4 5 2 2" xfId="27474" xr:uid="{00000000-0005-0000-0000-000087100000}"/>
    <cellStyle name="Normal 2 2 2 2 2 2 4 5 3" xfId="19328" xr:uid="{00000000-0005-0000-0000-000088100000}"/>
    <cellStyle name="Normal 2 2 2 2 2 2 4 6" xfId="5521" xr:uid="{00000000-0005-0000-0000-000089100000}"/>
    <cellStyle name="Normal 2 2 2 2 2 2 4 6 2" xfId="13667" xr:uid="{00000000-0005-0000-0000-00008A100000}"/>
    <cellStyle name="Normal 2 2 2 2 2 2 4 6 2 2" xfId="29963" xr:uid="{00000000-0005-0000-0000-00008B100000}"/>
    <cellStyle name="Normal 2 2 2 2 2 2 4 6 3" xfId="21817" xr:uid="{00000000-0005-0000-0000-00008C100000}"/>
    <cellStyle name="Normal 2 2 2 2 2 2 4 7" xfId="8368" xr:uid="{00000000-0005-0000-0000-00008D100000}"/>
    <cellStyle name="Normal 2 2 2 2 2 2 4 7 2" xfId="24664" xr:uid="{00000000-0005-0000-0000-00008E100000}"/>
    <cellStyle name="Normal 2 2 2 2 2 2 4 8" xfId="16518" xr:uid="{00000000-0005-0000-0000-00008F100000}"/>
    <cellStyle name="Normal 2 2 2 2 2 2 5" xfId="303" xr:uid="{00000000-0005-0000-0000-000090100000}"/>
    <cellStyle name="Normal 2 2 2 2 2 2 5 2" xfId="647" xr:uid="{00000000-0005-0000-0000-000091100000}"/>
    <cellStyle name="Normal 2 2 2 2 2 2 5 2 2" xfId="1353" xr:uid="{00000000-0005-0000-0000-000092100000}"/>
    <cellStyle name="Normal 2 2 2 2 2 2 5 2 2 2" xfId="2763" xr:uid="{00000000-0005-0000-0000-000093100000}"/>
    <cellStyle name="Normal 2 2 2 2 2 2 5 2 2 2 2" xfId="5229" xr:uid="{00000000-0005-0000-0000-000094100000}"/>
    <cellStyle name="Normal 2 2 2 2 2 2 5 2 2 2 2 2" xfId="13375" xr:uid="{00000000-0005-0000-0000-000095100000}"/>
    <cellStyle name="Normal 2 2 2 2 2 2 5 2 2 2 2 2 2" xfId="29671" xr:uid="{00000000-0005-0000-0000-000096100000}"/>
    <cellStyle name="Normal 2 2 2 2 2 2 5 2 2 2 2 3" xfId="21525" xr:uid="{00000000-0005-0000-0000-000097100000}"/>
    <cellStyle name="Normal 2 2 2 2 2 2 5 2 2 2 3" xfId="8062" xr:uid="{00000000-0005-0000-0000-000098100000}"/>
    <cellStyle name="Normal 2 2 2 2 2 2 5 2 2 2 3 2" xfId="16208" xr:uid="{00000000-0005-0000-0000-000099100000}"/>
    <cellStyle name="Normal 2 2 2 2 2 2 5 2 2 2 3 2 2" xfId="32504" xr:uid="{00000000-0005-0000-0000-00009A100000}"/>
    <cellStyle name="Normal 2 2 2 2 2 2 5 2 2 2 3 3" xfId="24358" xr:uid="{00000000-0005-0000-0000-00009B100000}"/>
    <cellStyle name="Normal 2 2 2 2 2 2 5 2 2 2 4" xfId="10909" xr:uid="{00000000-0005-0000-0000-00009C100000}"/>
    <cellStyle name="Normal 2 2 2 2 2 2 5 2 2 2 4 2" xfId="27205" xr:uid="{00000000-0005-0000-0000-00009D100000}"/>
    <cellStyle name="Normal 2 2 2 2 2 2 5 2 2 2 5" xfId="19059" xr:uid="{00000000-0005-0000-0000-00009E100000}"/>
    <cellStyle name="Normal 2 2 2 2 2 2 5 2 2 3" xfId="4011" xr:uid="{00000000-0005-0000-0000-00009F100000}"/>
    <cellStyle name="Normal 2 2 2 2 2 2 5 2 2 3 2" xfId="12157" xr:uid="{00000000-0005-0000-0000-0000A0100000}"/>
    <cellStyle name="Normal 2 2 2 2 2 2 5 2 2 3 2 2" xfId="28453" xr:uid="{00000000-0005-0000-0000-0000A1100000}"/>
    <cellStyle name="Normal 2 2 2 2 2 2 5 2 2 3 3" xfId="20307" xr:uid="{00000000-0005-0000-0000-0000A2100000}"/>
    <cellStyle name="Normal 2 2 2 2 2 2 5 2 2 4" xfId="6652" xr:uid="{00000000-0005-0000-0000-0000A3100000}"/>
    <cellStyle name="Normal 2 2 2 2 2 2 5 2 2 4 2" xfId="14798" xr:uid="{00000000-0005-0000-0000-0000A4100000}"/>
    <cellStyle name="Normal 2 2 2 2 2 2 5 2 2 4 2 2" xfId="31094" xr:uid="{00000000-0005-0000-0000-0000A5100000}"/>
    <cellStyle name="Normal 2 2 2 2 2 2 5 2 2 4 3" xfId="22948" xr:uid="{00000000-0005-0000-0000-0000A6100000}"/>
    <cellStyle name="Normal 2 2 2 2 2 2 5 2 2 5" xfId="9499" xr:uid="{00000000-0005-0000-0000-0000A7100000}"/>
    <cellStyle name="Normal 2 2 2 2 2 2 5 2 2 5 2" xfId="25795" xr:uid="{00000000-0005-0000-0000-0000A8100000}"/>
    <cellStyle name="Normal 2 2 2 2 2 2 5 2 2 6" xfId="17649" xr:uid="{00000000-0005-0000-0000-0000A9100000}"/>
    <cellStyle name="Normal 2 2 2 2 2 2 5 2 3" xfId="2058" xr:uid="{00000000-0005-0000-0000-0000AA100000}"/>
    <cellStyle name="Normal 2 2 2 2 2 2 5 2 3 2" xfId="4620" xr:uid="{00000000-0005-0000-0000-0000AB100000}"/>
    <cellStyle name="Normal 2 2 2 2 2 2 5 2 3 2 2" xfId="12766" xr:uid="{00000000-0005-0000-0000-0000AC100000}"/>
    <cellStyle name="Normal 2 2 2 2 2 2 5 2 3 2 2 2" xfId="29062" xr:uid="{00000000-0005-0000-0000-0000AD100000}"/>
    <cellStyle name="Normal 2 2 2 2 2 2 5 2 3 2 3" xfId="20916" xr:uid="{00000000-0005-0000-0000-0000AE100000}"/>
    <cellStyle name="Normal 2 2 2 2 2 2 5 2 3 3" xfId="7357" xr:uid="{00000000-0005-0000-0000-0000AF100000}"/>
    <cellStyle name="Normal 2 2 2 2 2 2 5 2 3 3 2" xfId="15503" xr:uid="{00000000-0005-0000-0000-0000B0100000}"/>
    <cellStyle name="Normal 2 2 2 2 2 2 5 2 3 3 2 2" xfId="31799" xr:uid="{00000000-0005-0000-0000-0000B1100000}"/>
    <cellStyle name="Normal 2 2 2 2 2 2 5 2 3 3 3" xfId="23653" xr:uid="{00000000-0005-0000-0000-0000B2100000}"/>
    <cellStyle name="Normal 2 2 2 2 2 2 5 2 3 4" xfId="10204" xr:uid="{00000000-0005-0000-0000-0000B3100000}"/>
    <cellStyle name="Normal 2 2 2 2 2 2 5 2 3 4 2" xfId="26500" xr:uid="{00000000-0005-0000-0000-0000B4100000}"/>
    <cellStyle name="Normal 2 2 2 2 2 2 5 2 3 5" xfId="18354" xr:uid="{00000000-0005-0000-0000-0000B5100000}"/>
    <cellStyle name="Normal 2 2 2 2 2 2 5 2 4" xfId="3402" xr:uid="{00000000-0005-0000-0000-0000B6100000}"/>
    <cellStyle name="Normal 2 2 2 2 2 2 5 2 4 2" xfId="11548" xr:uid="{00000000-0005-0000-0000-0000B7100000}"/>
    <cellStyle name="Normal 2 2 2 2 2 2 5 2 4 2 2" xfId="27844" xr:uid="{00000000-0005-0000-0000-0000B8100000}"/>
    <cellStyle name="Normal 2 2 2 2 2 2 5 2 4 3" xfId="19698" xr:uid="{00000000-0005-0000-0000-0000B9100000}"/>
    <cellStyle name="Normal 2 2 2 2 2 2 5 2 5" xfId="5947" xr:uid="{00000000-0005-0000-0000-0000BA100000}"/>
    <cellStyle name="Normal 2 2 2 2 2 2 5 2 5 2" xfId="14093" xr:uid="{00000000-0005-0000-0000-0000BB100000}"/>
    <cellStyle name="Normal 2 2 2 2 2 2 5 2 5 2 2" xfId="30389" xr:uid="{00000000-0005-0000-0000-0000BC100000}"/>
    <cellStyle name="Normal 2 2 2 2 2 2 5 2 5 3" xfId="22243" xr:uid="{00000000-0005-0000-0000-0000BD100000}"/>
    <cellStyle name="Normal 2 2 2 2 2 2 5 2 6" xfId="8794" xr:uid="{00000000-0005-0000-0000-0000BE100000}"/>
    <cellStyle name="Normal 2 2 2 2 2 2 5 2 6 2" xfId="25090" xr:uid="{00000000-0005-0000-0000-0000BF100000}"/>
    <cellStyle name="Normal 2 2 2 2 2 2 5 2 7" xfId="16944" xr:uid="{00000000-0005-0000-0000-0000C0100000}"/>
    <cellStyle name="Normal 2 2 2 2 2 2 5 3" xfId="1009" xr:uid="{00000000-0005-0000-0000-0000C1100000}"/>
    <cellStyle name="Normal 2 2 2 2 2 2 5 3 2" xfId="2419" xr:uid="{00000000-0005-0000-0000-0000C2100000}"/>
    <cellStyle name="Normal 2 2 2 2 2 2 5 3 2 2" xfId="4933" xr:uid="{00000000-0005-0000-0000-0000C3100000}"/>
    <cellStyle name="Normal 2 2 2 2 2 2 5 3 2 2 2" xfId="13079" xr:uid="{00000000-0005-0000-0000-0000C4100000}"/>
    <cellStyle name="Normal 2 2 2 2 2 2 5 3 2 2 2 2" xfId="29375" xr:uid="{00000000-0005-0000-0000-0000C5100000}"/>
    <cellStyle name="Normal 2 2 2 2 2 2 5 3 2 2 3" xfId="21229" xr:uid="{00000000-0005-0000-0000-0000C6100000}"/>
    <cellStyle name="Normal 2 2 2 2 2 2 5 3 2 3" xfId="7718" xr:uid="{00000000-0005-0000-0000-0000C7100000}"/>
    <cellStyle name="Normal 2 2 2 2 2 2 5 3 2 3 2" xfId="15864" xr:uid="{00000000-0005-0000-0000-0000C8100000}"/>
    <cellStyle name="Normal 2 2 2 2 2 2 5 3 2 3 2 2" xfId="32160" xr:uid="{00000000-0005-0000-0000-0000C9100000}"/>
    <cellStyle name="Normal 2 2 2 2 2 2 5 3 2 3 3" xfId="24014" xr:uid="{00000000-0005-0000-0000-0000CA100000}"/>
    <cellStyle name="Normal 2 2 2 2 2 2 5 3 2 4" xfId="10565" xr:uid="{00000000-0005-0000-0000-0000CB100000}"/>
    <cellStyle name="Normal 2 2 2 2 2 2 5 3 2 4 2" xfId="26861" xr:uid="{00000000-0005-0000-0000-0000CC100000}"/>
    <cellStyle name="Normal 2 2 2 2 2 2 5 3 2 5" xfId="18715" xr:uid="{00000000-0005-0000-0000-0000CD100000}"/>
    <cellStyle name="Normal 2 2 2 2 2 2 5 3 3" xfId="3715" xr:uid="{00000000-0005-0000-0000-0000CE100000}"/>
    <cellStyle name="Normal 2 2 2 2 2 2 5 3 3 2" xfId="11861" xr:uid="{00000000-0005-0000-0000-0000CF100000}"/>
    <cellStyle name="Normal 2 2 2 2 2 2 5 3 3 2 2" xfId="28157" xr:uid="{00000000-0005-0000-0000-0000D0100000}"/>
    <cellStyle name="Normal 2 2 2 2 2 2 5 3 3 3" xfId="20011" xr:uid="{00000000-0005-0000-0000-0000D1100000}"/>
    <cellStyle name="Normal 2 2 2 2 2 2 5 3 4" xfId="6308" xr:uid="{00000000-0005-0000-0000-0000D2100000}"/>
    <cellStyle name="Normal 2 2 2 2 2 2 5 3 4 2" xfId="14454" xr:uid="{00000000-0005-0000-0000-0000D3100000}"/>
    <cellStyle name="Normal 2 2 2 2 2 2 5 3 4 2 2" xfId="30750" xr:uid="{00000000-0005-0000-0000-0000D4100000}"/>
    <cellStyle name="Normal 2 2 2 2 2 2 5 3 4 3" xfId="22604" xr:uid="{00000000-0005-0000-0000-0000D5100000}"/>
    <cellStyle name="Normal 2 2 2 2 2 2 5 3 5" xfId="9155" xr:uid="{00000000-0005-0000-0000-0000D6100000}"/>
    <cellStyle name="Normal 2 2 2 2 2 2 5 3 5 2" xfId="25451" xr:uid="{00000000-0005-0000-0000-0000D7100000}"/>
    <cellStyle name="Normal 2 2 2 2 2 2 5 3 6" xfId="17305" xr:uid="{00000000-0005-0000-0000-0000D8100000}"/>
    <cellStyle name="Normal 2 2 2 2 2 2 5 4" xfId="1714" xr:uid="{00000000-0005-0000-0000-0000D9100000}"/>
    <cellStyle name="Normal 2 2 2 2 2 2 5 4 2" xfId="4324" xr:uid="{00000000-0005-0000-0000-0000DA100000}"/>
    <cellStyle name="Normal 2 2 2 2 2 2 5 4 2 2" xfId="12470" xr:uid="{00000000-0005-0000-0000-0000DB100000}"/>
    <cellStyle name="Normal 2 2 2 2 2 2 5 4 2 2 2" xfId="28766" xr:uid="{00000000-0005-0000-0000-0000DC100000}"/>
    <cellStyle name="Normal 2 2 2 2 2 2 5 4 2 3" xfId="20620" xr:uid="{00000000-0005-0000-0000-0000DD100000}"/>
    <cellStyle name="Normal 2 2 2 2 2 2 5 4 3" xfId="7013" xr:uid="{00000000-0005-0000-0000-0000DE100000}"/>
    <cellStyle name="Normal 2 2 2 2 2 2 5 4 3 2" xfId="15159" xr:uid="{00000000-0005-0000-0000-0000DF100000}"/>
    <cellStyle name="Normal 2 2 2 2 2 2 5 4 3 2 2" xfId="31455" xr:uid="{00000000-0005-0000-0000-0000E0100000}"/>
    <cellStyle name="Normal 2 2 2 2 2 2 5 4 3 3" xfId="23309" xr:uid="{00000000-0005-0000-0000-0000E1100000}"/>
    <cellStyle name="Normal 2 2 2 2 2 2 5 4 4" xfId="9860" xr:uid="{00000000-0005-0000-0000-0000E2100000}"/>
    <cellStyle name="Normal 2 2 2 2 2 2 5 4 4 2" xfId="26156" xr:uid="{00000000-0005-0000-0000-0000E3100000}"/>
    <cellStyle name="Normal 2 2 2 2 2 2 5 4 5" xfId="18010" xr:uid="{00000000-0005-0000-0000-0000E4100000}"/>
    <cellStyle name="Normal 2 2 2 2 2 2 5 5" xfId="3106" xr:uid="{00000000-0005-0000-0000-0000E5100000}"/>
    <cellStyle name="Normal 2 2 2 2 2 2 5 5 2" xfId="11252" xr:uid="{00000000-0005-0000-0000-0000E6100000}"/>
    <cellStyle name="Normal 2 2 2 2 2 2 5 5 2 2" xfId="27548" xr:uid="{00000000-0005-0000-0000-0000E7100000}"/>
    <cellStyle name="Normal 2 2 2 2 2 2 5 5 3" xfId="19402" xr:uid="{00000000-0005-0000-0000-0000E8100000}"/>
    <cellStyle name="Normal 2 2 2 2 2 2 5 6" xfId="5603" xr:uid="{00000000-0005-0000-0000-0000E9100000}"/>
    <cellStyle name="Normal 2 2 2 2 2 2 5 6 2" xfId="13749" xr:uid="{00000000-0005-0000-0000-0000EA100000}"/>
    <cellStyle name="Normal 2 2 2 2 2 2 5 6 2 2" xfId="30045" xr:uid="{00000000-0005-0000-0000-0000EB100000}"/>
    <cellStyle name="Normal 2 2 2 2 2 2 5 6 3" xfId="21899" xr:uid="{00000000-0005-0000-0000-0000EC100000}"/>
    <cellStyle name="Normal 2 2 2 2 2 2 5 7" xfId="8450" xr:uid="{00000000-0005-0000-0000-0000ED100000}"/>
    <cellStyle name="Normal 2 2 2 2 2 2 5 7 2" xfId="24746" xr:uid="{00000000-0005-0000-0000-0000EE100000}"/>
    <cellStyle name="Normal 2 2 2 2 2 2 5 8" xfId="16600" xr:uid="{00000000-0005-0000-0000-0000EF100000}"/>
    <cellStyle name="Normal 2 2 2 2 2 2 6" xfId="393" xr:uid="{00000000-0005-0000-0000-0000F0100000}"/>
    <cellStyle name="Normal 2 2 2 2 2 2 6 2" xfId="1099" xr:uid="{00000000-0005-0000-0000-0000F1100000}"/>
    <cellStyle name="Normal 2 2 2 2 2 2 6 2 2" xfId="2509" xr:uid="{00000000-0005-0000-0000-0000F2100000}"/>
    <cellStyle name="Normal 2 2 2 2 2 2 6 2 2 2" xfId="5007" xr:uid="{00000000-0005-0000-0000-0000F3100000}"/>
    <cellStyle name="Normal 2 2 2 2 2 2 6 2 2 2 2" xfId="13153" xr:uid="{00000000-0005-0000-0000-0000F4100000}"/>
    <cellStyle name="Normal 2 2 2 2 2 2 6 2 2 2 2 2" xfId="29449" xr:uid="{00000000-0005-0000-0000-0000F5100000}"/>
    <cellStyle name="Normal 2 2 2 2 2 2 6 2 2 2 3" xfId="21303" xr:uid="{00000000-0005-0000-0000-0000F6100000}"/>
    <cellStyle name="Normal 2 2 2 2 2 2 6 2 2 3" xfId="7808" xr:uid="{00000000-0005-0000-0000-0000F7100000}"/>
    <cellStyle name="Normal 2 2 2 2 2 2 6 2 2 3 2" xfId="15954" xr:uid="{00000000-0005-0000-0000-0000F8100000}"/>
    <cellStyle name="Normal 2 2 2 2 2 2 6 2 2 3 2 2" xfId="32250" xr:uid="{00000000-0005-0000-0000-0000F9100000}"/>
    <cellStyle name="Normal 2 2 2 2 2 2 6 2 2 3 3" xfId="24104" xr:uid="{00000000-0005-0000-0000-0000FA100000}"/>
    <cellStyle name="Normal 2 2 2 2 2 2 6 2 2 4" xfId="10655" xr:uid="{00000000-0005-0000-0000-0000FB100000}"/>
    <cellStyle name="Normal 2 2 2 2 2 2 6 2 2 4 2" xfId="26951" xr:uid="{00000000-0005-0000-0000-0000FC100000}"/>
    <cellStyle name="Normal 2 2 2 2 2 2 6 2 2 5" xfId="18805" xr:uid="{00000000-0005-0000-0000-0000FD100000}"/>
    <cellStyle name="Normal 2 2 2 2 2 2 6 2 3" xfId="3789" xr:uid="{00000000-0005-0000-0000-0000FE100000}"/>
    <cellStyle name="Normal 2 2 2 2 2 2 6 2 3 2" xfId="11935" xr:uid="{00000000-0005-0000-0000-0000FF100000}"/>
    <cellStyle name="Normal 2 2 2 2 2 2 6 2 3 2 2" xfId="28231" xr:uid="{00000000-0005-0000-0000-000000110000}"/>
    <cellStyle name="Normal 2 2 2 2 2 2 6 2 3 3" xfId="20085" xr:uid="{00000000-0005-0000-0000-000001110000}"/>
    <cellStyle name="Normal 2 2 2 2 2 2 6 2 4" xfId="6398" xr:uid="{00000000-0005-0000-0000-000002110000}"/>
    <cellStyle name="Normal 2 2 2 2 2 2 6 2 4 2" xfId="14544" xr:uid="{00000000-0005-0000-0000-000003110000}"/>
    <cellStyle name="Normal 2 2 2 2 2 2 6 2 4 2 2" xfId="30840" xr:uid="{00000000-0005-0000-0000-000004110000}"/>
    <cellStyle name="Normal 2 2 2 2 2 2 6 2 4 3" xfId="22694" xr:uid="{00000000-0005-0000-0000-000005110000}"/>
    <cellStyle name="Normal 2 2 2 2 2 2 6 2 5" xfId="9245" xr:uid="{00000000-0005-0000-0000-000006110000}"/>
    <cellStyle name="Normal 2 2 2 2 2 2 6 2 5 2" xfId="25541" xr:uid="{00000000-0005-0000-0000-000007110000}"/>
    <cellStyle name="Normal 2 2 2 2 2 2 6 2 6" xfId="17395" xr:uid="{00000000-0005-0000-0000-000008110000}"/>
    <cellStyle name="Normal 2 2 2 2 2 2 6 3" xfId="1804" xr:uid="{00000000-0005-0000-0000-000009110000}"/>
    <cellStyle name="Normal 2 2 2 2 2 2 6 3 2" xfId="4398" xr:uid="{00000000-0005-0000-0000-00000A110000}"/>
    <cellStyle name="Normal 2 2 2 2 2 2 6 3 2 2" xfId="12544" xr:uid="{00000000-0005-0000-0000-00000B110000}"/>
    <cellStyle name="Normal 2 2 2 2 2 2 6 3 2 2 2" xfId="28840" xr:uid="{00000000-0005-0000-0000-00000C110000}"/>
    <cellStyle name="Normal 2 2 2 2 2 2 6 3 2 3" xfId="20694" xr:uid="{00000000-0005-0000-0000-00000D110000}"/>
    <cellStyle name="Normal 2 2 2 2 2 2 6 3 3" xfId="7103" xr:uid="{00000000-0005-0000-0000-00000E110000}"/>
    <cellStyle name="Normal 2 2 2 2 2 2 6 3 3 2" xfId="15249" xr:uid="{00000000-0005-0000-0000-00000F110000}"/>
    <cellStyle name="Normal 2 2 2 2 2 2 6 3 3 2 2" xfId="31545" xr:uid="{00000000-0005-0000-0000-000010110000}"/>
    <cellStyle name="Normal 2 2 2 2 2 2 6 3 3 3" xfId="23399" xr:uid="{00000000-0005-0000-0000-000011110000}"/>
    <cellStyle name="Normal 2 2 2 2 2 2 6 3 4" xfId="9950" xr:uid="{00000000-0005-0000-0000-000012110000}"/>
    <cellStyle name="Normal 2 2 2 2 2 2 6 3 4 2" xfId="26246" xr:uid="{00000000-0005-0000-0000-000013110000}"/>
    <cellStyle name="Normal 2 2 2 2 2 2 6 3 5" xfId="18100" xr:uid="{00000000-0005-0000-0000-000014110000}"/>
    <cellStyle name="Normal 2 2 2 2 2 2 6 4" xfId="3180" xr:uid="{00000000-0005-0000-0000-000015110000}"/>
    <cellStyle name="Normal 2 2 2 2 2 2 6 4 2" xfId="11326" xr:uid="{00000000-0005-0000-0000-000016110000}"/>
    <cellStyle name="Normal 2 2 2 2 2 2 6 4 2 2" xfId="27622" xr:uid="{00000000-0005-0000-0000-000017110000}"/>
    <cellStyle name="Normal 2 2 2 2 2 2 6 4 3" xfId="19476" xr:uid="{00000000-0005-0000-0000-000018110000}"/>
    <cellStyle name="Normal 2 2 2 2 2 2 6 5" xfId="5693" xr:uid="{00000000-0005-0000-0000-000019110000}"/>
    <cellStyle name="Normal 2 2 2 2 2 2 6 5 2" xfId="13839" xr:uid="{00000000-0005-0000-0000-00001A110000}"/>
    <cellStyle name="Normal 2 2 2 2 2 2 6 5 2 2" xfId="30135" xr:uid="{00000000-0005-0000-0000-00001B110000}"/>
    <cellStyle name="Normal 2 2 2 2 2 2 6 5 3" xfId="21989" xr:uid="{00000000-0005-0000-0000-00001C110000}"/>
    <cellStyle name="Normal 2 2 2 2 2 2 6 6" xfId="8540" xr:uid="{00000000-0005-0000-0000-00001D110000}"/>
    <cellStyle name="Normal 2 2 2 2 2 2 6 6 2" xfId="24836" xr:uid="{00000000-0005-0000-0000-00001E110000}"/>
    <cellStyle name="Normal 2 2 2 2 2 2 6 7" xfId="16690" xr:uid="{00000000-0005-0000-0000-00001F110000}"/>
    <cellStyle name="Normal 2 2 2 2 2 2 7" xfId="755" xr:uid="{00000000-0005-0000-0000-000020110000}"/>
    <cellStyle name="Normal 2 2 2 2 2 2 7 2" xfId="2165" xr:uid="{00000000-0005-0000-0000-000021110000}"/>
    <cellStyle name="Normal 2 2 2 2 2 2 7 2 2" xfId="4711" xr:uid="{00000000-0005-0000-0000-000022110000}"/>
    <cellStyle name="Normal 2 2 2 2 2 2 7 2 2 2" xfId="12857" xr:uid="{00000000-0005-0000-0000-000023110000}"/>
    <cellStyle name="Normal 2 2 2 2 2 2 7 2 2 2 2" xfId="29153" xr:uid="{00000000-0005-0000-0000-000024110000}"/>
    <cellStyle name="Normal 2 2 2 2 2 2 7 2 2 3" xfId="21007" xr:uid="{00000000-0005-0000-0000-000025110000}"/>
    <cellStyle name="Normal 2 2 2 2 2 2 7 2 3" xfId="7464" xr:uid="{00000000-0005-0000-0000-000026110000}"/>
    <cellStyle name="Normal 2 2 2 2 2 2 7 2 3 2" xfId="15610" xr:uid="{00000000-0005-0000-0000-000027110000}"/>
    <cellStyle name="Normal 2 2 2 2 2 2 7 2 3 2 2" xfId="31906" xr:uid="{00000000-0005-0000-0000-000028110000}"/>
    <cellStyle name="Normal 2 2 2 2 2 2 7 2 3 3" xfId="23760" xr:uid="{00000000-0005-0000-0000-000029110000}"/>
    <cellStyle name="Normal 2 2 2 2 2 2 7 2 4" xfId="10311" xr:uid="{00000000-0005-0000-0000-00002A110000}"/>
    <cellStyle name="Normal 2 2 2 2 2 2 7 2 4 2" xfId="26607" xr:uid="{00000000-0005-0000-0000-00002B110000}"/>
    <cellStyle name="Normal 2 2 2 2 2 2 7 2 5" xfId="18461" xr:uid="{00000000-0005-0000-0000-00002C110000}"/>
    <cellStyle name="Normal 2 2 2 2 2 2 7 3" xfId="3493" xr:uid="{00000000-0005-0000-0000-00002D110000}"/>
    <cellStyle name="Normal 2 2 2 2 2 2 7 3 2" xfId="11639" xr:uid="{00000000-0005-0000-0000-00002E110000}"/>
    <cellStyle name="Normal 2 2 2 2 2 2 7 3 2 2" xfId="27935" xr:uid="{00000000-0005-0000-0000-00002F110000}"/>
    <cellStyle name="Normal 2 2 2 2 2 2 7 3 3" xfId="19789" xr:uid="{00000000-0005-0000-0000-000030110000}"/>
    <cellStyle name="Normal 2 2 2 2 2 2 7 4" xfId="6054" xr:uid="{00000000-0005-0000-0000-000031110000}"/>
    <cellStyle name="Normal 2 2 2 2 2 2 7 4 2" xfId="14200" xr:uid="{00000000-0005-0000-0000-000032110000}"/>
    <cellStyle name="Normal 2 2 2 2 2 2 7 4 2 2" xfId="30496" xr:uid="{00000000-0005-0000-0000-000033110000}"/>
    <cellStyle name="Normal 2 2 2 2 2 2 7 4 3" xfId="22350" xr:uid="{00000000-0005-0000-0000-000034110000}"/>
    <cellStyle name="Normal 2 2 2 2 2 2 7 5" xfId="8901" xr:uid="{00000000-0005-0000-0000-000035110000}"/>
    <cellStyle name="Normal 2 2 2 2 2 2 7 5 2" xfId="25197" xr:uid="{00000000-0005-0000-0000-000036110000}"/>
    <cellStyle name="Normal 2 2 2 2 2 2 7 6" xfId="17051" xr:uid="{00000000-0005-0000-0000-000037110000}"/>
    <cellStyle name="Normal 2 2 2 2 2 2 8" xfId="1460" xr:uid="{00000000-0005-0000-0000-000038110000}"/>
    <cellStyle name="Normal 2 2 2 2 2 2 8 2" xfId="4102" xr:uid="{00000000-0005-0000-0000-000039110000}"/>
    <cellStyle name="Normal 2 2 2 2 2 2 8 2 2" xfId="12248" xr:uid="{00000000-0005-0000-0000-00003A110000}"/>
    <cellStyle name="Normal 2 2 2 2 2 2 8 2 2 2" xfId="28544" xr:uid="{00000000-0005-0000-0000-00003B110000}"/>
    <cellStyle name="Normal 2 2 2 2 2 2 8 2 3" xfId="20398" xr:uid="{00000000-0005-0000-0000-00003C110000}"/>
    <cellStyle name="Normal 2 2 2 2 2 2 8 3" xfId="6759" xr:uid="{00000000-0005-0000-0000-00003D110000}"/>
    <cellStyle name="Normal 2 2 2 2 2 2 8 3 2" xfId="14905" xr:uid="{00000000-0005-0000-0000-00003E110000}"/>
    <cellStyle name="Normal 2 2 2 2 2 2 8 3 2 2" xfId="31201" xr:uid="{00000000-0005-0000-0000-00003F110000}"/>
    <cellStyle name="Normal 2 2 2 2 2 2 8 3 3" xfId="23055" xr:uid="{00000000-0005-0000-0000-000040110000}"/>
    <cellStyle name="Normal 2 2 2 2 2 2 8 4" xfId="9606" xr:uid="{00000000-0005-0000-0000-000041110000}"/>
    <cellStyle name="Normal 2 2 2 2 2 2 8 4 2" xfId="25902" xr:uid="{00000000-0005-0000-0000-000042110000}"/>
    <cellStyle name="Normal 2 2 2 2 2 2 8 5" xfId="17756" xr:uid="{00000000-0005-0000-0000-000043110000}"/>
    <cellStyle name="Normal 2 2 2 2 2 2 9" xfId="2884" xr:uid="{00000000-0005-0000-0000-000044110000}"/>
    <cellStyle name="Normal 2 2 2 2 2 2 9 2" xfId="11030" xr:uid="{00000000-0005-0000-0000-000045110000}"/>
    <cellStyle name="Normal 2 2 2 2 2 2 9 2 2" xfId="27326" xr:uid="{00000000-0005-0000-0000-000046110000}"/>
    <cellStyle name="Normal 2 2 2 2 2 2 9 3" xfId="19180" xr:uid="{00000000-0005-0000-0000-000047110000}"/>
    <cellStyle name="Normal 2 2 2 2 2 3" xfId="71" xr:uid="{00000000-0005-0000-0000-000048110000}"/>
    <cellStyle name="Normal 2 2 2 2 2 3 10" xfId="8218" xr:uid="{00000000-0005-0000-0000-000049110000}"/>
    <cellStyle name="Normal 2 2 2 2 2 3 10 2" xfId="24514" xr:uid="{00000000-0005-0000-0000-00004A110000}"/>
    <cellStyle name="Normal 2 2 2 2 2 3 11" xfId="16368" xr:uid="{00000000-0005-0000-0000-00004B110000}"/>
    <cellStyle name="Normal 2 2 2 2 2 3 2" xfId="161" xr:uid="{00000000-0005-0000-0000-00004C110000}"/>
    <cellStyle name="Normal 2 2 2 2 2 3 2 2" xfId="505" xr:uid="{00000000-0005-0000-0000-00004D110000}"/>
    <cellStyle name="Normal 2 2 2 2 2 3 2 2 2" xfId="1211" xr:uid="{00000000-0005-0000-0000-00004E110000}"/>
    <cellStyle name="Normal 2 2 2 2 2 3 2 2 2 2" xfId="2621" xr:uid="{00000000-0005-0000-0000-00004F110000}"/>
    <cellStyle name="Normal 2 2 2 2 2 3 2 2 2 2 2" xfId="5099" xr:uid="{00000000-0005-0000-0000-000050110000}"/>
    <cellStyle name="Normal 2 2 2 2 2 3 2 2 2 2 2 2" xfId="13245" xr:uid="{00000000-0005-0000-0000-000051110000}"/>
    <cellStyle name="Normal 2 2 2 2 2 3 2 2 2 2 2 2 2" xfId="29541" xr:uid="{00000000-0005-0000-0000-000052110000}"/>
    <cellStyle name="Normal 2 2 2 2 2 3 2 2 2 2 2 3" xfId="21395" xr:uid="{00000000-0005-0000-0000-000053110000}"/>
    <cellStyle name="Normal 2 2 2 2 2 3 2 2 2 2 3" xfId="7920" xr:uid="{00000000-0005-0000-0000-000054110000}"/>
    <cellStyle name="Normal 2 2 2 2 2 3 2 2 2 2 3 2" xfId="16066" xr:uid="{00000000-0005-0000-0000-000055110000}"/>
    <cellStyle name="Normal 2 2 2 2 2 3 2 2 2 2 3 2 2" xfId="32362" xr:uid="{00000000-0005-0000-0000-000056110000}"/>
    <cellStyle name="Normal 2 2 2 2 2 3 2 2 2 2 3 3" xfId="24216" xr:uid="{00000000-0005-0000-0000-000057110000}"/>
    <cellStyle name="Normal 2 2 2 2 2 3 2 2 2 2 4" xfId="10767" xr:uid="{00000000-0005-0000-0000-000058110000}"/>
    <cellStyle name="Normal 2 2 2 2 2 3 2 2 2 2 4 2" xfId="27063" xr:uid="{00000000-0005-0000-0000-000059110000}"/>
    <cellStyle name="Normal 2 2 2 2 2 3 2 2 2 2 5" xfId="18917" xr:uid="{00000000-0005-0000-0000-00005A110000}"/>
    <cellStyle name="Normal 2 2 2 2 2 3 2 2 2 3" xfId="3881" xr:uid="{00000000-0005-0000-0000-00005B110000}"/>
    <cellStyle name="Normal 2 2 2 2 2 3 2 2 2 3 2" xfId="12027" xr:uid="{00000000-0005-0000-0000-00005C110000}"/>
    <cellStyle name="Normal 2 2 2 2 2 3 2 2 2 3 2 2" xfId="28323" xr:uid="{00000000-0005-0000-0000-00005D110000}"/>
    <cellStyle name="Normal 2 2 2 2 2 3 2 2 2 3 3" xfId="20177" xr:uid="{00000000-0005-0000-0000-00005E110000}"/>
    <cellStyle name="Normal 2 2 2 2 2 3 2 2 2 4" xfId="6510" xr:uid="{00000000-0005-0000-0000-00005F110000}"/>
    <cellStyle name="Normal 2 2 2 2 2 3 2 2 2 4 2" xfId="14656" xr:uid="{00000000-0005-0000-0000-000060110000}"/>
    <cellStyle name="Normal 2 2 2 2 2 3 2 2 2 4 2 2" xfId="30952" xr:uid="{00000000-0005-0000-0000-000061110000}"/>
    <cellStyle name="Normal 2 2 2 2 2 3 2 2 2 4 3" xfId="22806" xr:uid="{00000000-0005-0000-0000-000062110000}"/>
    <cellStyle name="Normal 2 2 2 2 2 3 2 2 2 5" xfId="9357" xr:uid="{00000000-0005-0000-0000-000063110000}"/>
    <cellStyle name="Normal 2 2 2 2 2 3 2 2 2 5 2" xfId="25653" xr:uid="{00000000-0005-0000-0000-000064110000}"/>
    <cellStyle name="Normal 2 2 2 2 2 3 2 2 2 6" xfId="17507" xr:uid="{00000000-0005-0000-0000-000065110000}"/>
    <cellStyle name="Normal 2 2 2 2 2 3 2 2 3" xfId="1916" xr:uid="{00000000-0005-0000-0000-000066110000}"/>
    <cellStyle name="Normal 2 2 2 2 2 3 2 2 3 2" xfId="4490" xr:uid="{00000000-0005-0000-0000-000067110000}"/>
    <cellStyle name="Normal 2 2 2 2 2 3 2 2 3 2 2" xfId="12636" xr:uid="{00000000-0005-0000-0000-000068110000}"/>
    <cellStyle name="Normal 2 2 2 2 2 3 2 2 3 2 2 2" xfId="28932" xr:uid="{00000000-0005-0000-0000-000069110000}"/>
    <cellStyle name="Normal 2 2 2 2 2 3 2 2 3 2 3" xfId="20786" xr:uid="{00000000-0005-0000-0000-00006A110000}"/>
    <cellStyle name="Normal 2 2 2 2 2 3 2 2 3 3" xfId="7215" xr:uid="{00000000-0005-0000-0000-00006B110000}"/>
    <cellStyle name="Normal 2 2 2 2 2 3 2 2 3 3 2" xfId="15361" xr:uid="{00000000-0005-0000-0000-00006C110000}"/>
    <cellStyle name="Normal 2 2 2 2 2 3 2 2 3 3 2 2" xfId="31657" xr:uid="{00000000-0005-0000-0000-00006D110000}"/>
    <cellStyle name="Normal 2 2 2 2 2 3 2 2 3 3 3" xfId="23511" xr:uid="{00000000-0005-0000-0000-00006E110000}"/>
    <cellStyle name="Normal 2 2 2 2 2 3 2 2 3 4" xfId="10062" xr:uid="{00000000-0005-0000-0000-00006F110000}"/>
    <cellStyle name="Normal 2 2 2 2 2 3 2 2 3 4 2" xfId="26358" xr:uid="{00000000-0005-0000-0000-000070110000}"/>
    <cellStyle name="Normal 2 2 2 2 2 3 2 2 3 5" xfId="18212" xr:uid="{00000000-0005-0000-0000-000071110000}"/>
    <cellStyle name="Normal 2 2 2 2 2 3 2 2 4" xfId="3272" xr:uid="{00000000-0005-0000-0000-000072110000}"/>
    <cellStyle name="Normal 2 2 2 2 2 3 2 2 4 2" xfId="11418" xr:uid="{00000000-0005-0000-0000-000073110000}"/>
    <cellStyle name="Normal 2 2 2 2 2 3 2 2 4 2 2" xfId="27714" xr:uid="{00000000-0005-0000-0000-000074110000}"/>
    <cellStyle name="Normal 2 2 2 2 2 3 2 2 4 3" xfId="19568" xr:uid="{00000000-0005-0000-0000-000075110000}"/>
    <cellStyle name="Normal 2 2 2 2 2 3 2 2 5" xfId="5805" xr:uid="{00000000-0005-0000-0000-000076110000}"/>
    <cellStyle name="Normal 2 2 2 2 2 3 2 2 5 2" xfId="13951" xr:uid="{00000000-0005-0000-0000-000077110000}"/>
    <cellStyle name="Normal 2 2 2 2 2 3 2 2 5 2 2" xfId="30247" xr:uid="{00000000-0005-0000-0000-000078110000}"/>
    <cellStyle name="Normal 2 2 2 2 2 3 2 2 5 3" xfId="22101" xr:uid="{00000000-0005-0000-0000-000079110000}"/>
    <cellStyle name="Normal 2 2 2 2 2 3 2 2 6" xfId="8652" xr:uid="{00000000-0005-0000-0000-00007A110000}"/>
    <cellStyle name="Normal 2 2 2 2 2 3 2 2 6 2" xfId="24948" xr:uid="{00000000-0005-0000-0000-00007B110000}"/>
    <cellStyle name="Normal 2 2 2 2 2 3 2 2 7" xfId="16802" xr:uid="{00000000-0005-0000-0000-00007C110000}"/>
    <cellStyle name="Normal 2 2 2 2 2 3 2 3" xfId="867" xr:uid="{00000000-0005-0000-0000-00007D110000}"/>
    <cellStyle name="Normal 2 2 2 2 2 3 2 3 2" xfId="2277" xr:uid="{00000000-0005-0000-0000-00007E110000}"/>
    <cellStyle name="Normal 2 2 2 2 2 3 2 3 2 2" xfId="4803" xr:uid="{00000000-0005-0000-0000-00007F110000}"/>
    <cellStyle name="Normal 2 2 2 2 2 3 2 3 2 2 2" xfId="12949" xr:uid="{00000000-0005-0000-0000-000080110000}"/>
    <cellStyle name="Normal 2 2 2 2 2 3 2 3 2 2 2 2" xfId="29245" xr:uid="{00000000-0005-0000-0000-000081110000}"/>
    <cellStyle name="Normal 2 2 2 2 2 3 2 3 2 2 3" xfId="21099" xr:uid="{00000000-0005-0000-0000-000082110000}"/>
    <cellStyle name="Normal 2 2 2 2 2 3 2 3 2 3" xfId="7576" xr:uid="{00000000-0005-0000-0000-000083110000}"/>
    <cellStyle name="Normal 2 2 2 2 2 3 2 3 2 3 2" xfId="15722" xr:uid="{00000000-0005-0000-0000-000084110000}"/>
    <cellStyle name="Normal 2 2 2 2 2 3 2 3 2 3 2 2" xfId="32018" xr:uid="{00000000-0005-0000-0000-000085110000}"/>
    <cellStyle name="Normal 2 2 2 2 2 3 2 3 2 3 3" xfId="23872" xr:uid="{00000000-0005-0000-0000-000086110000}"/>
    <cellStyle name="Normal 2 2 2 2 2 3 2 3 2 4" xfId="10423" xr:uid="{00000000-0005-0000-0000-000087110000}"/>
    <cellStyle name="Normal 2 2 2 2 2 3 2 3 2 4 2" xfId="26719" xr:uid="{00000000-0005-0000-0000-000088110000}"/>
    <cellStyle name="Normal 2 2 2 2 2 3 2 3 2 5" xfId="18573" xr:uid="{00000000-0005-0000-0000-000089110000}"/>
    <cellStyle name="Normal 2 2 2 2 2 3 2 3 3" xfId="3585" xr:uid="{00000000-0005-0000-0000-00008A110000}"/>
    <cellStyle name="Normal 2 2 2 2 2 3 2 3 3 2" xfId="11731" xr:uid="{00000000-0005-0000-0000-00008B110000}"/>
    <cellStyle name="Normal 2 2 2 2 2 3 2 3 3 2 2" xfId="28027" xr:uid="{00000000-0005-0000-0000-00008C110000}"/>
    <cellStyle name="Normal 2 2 2 2 2 3 2 3 3 3" xfId="19881" xr:uid="{00000000-0005-0000-0000-00008D110000}"/>
    <cellStyle name="Normal 2 2 2 2 2 3 2 3 4" xfId="6166" xr:uid="{00000000-0005-0000-0000-00008E110000}"/>
    <cellStyle name="Normal 2 2 2 2 2 3 2 3 4 2" xfId="14312" xr:uid="{00000000-0005-0000-0000-00008F110000}"/>
    <cellStyle name="Normal 2 2 2 2 2 3 2 3 4 2 2" xfId="30608" xr:uid="{00000000-0005-0000-0000-000090110000}"/>
    <cellStyle name="Normal 2 2 2 2 2 3 2 3 4 3" xfId="22462" xr:uid="{00000000-0005-0000-0000-000091110000}"/>
    <cellStyle name="Normal 2 2 2 2 2 3 2 3 5" xfId="9013" xr:uid="{00000000-0005-0000-0000-000092110000}"/>
    <cellStyle name="Normal 2 2 2 2 2 3 2 3 5 2" xfId="25309" xr:uid="{00000000-0005-0000-0000-000093110000}"/>
    <cellStyle name="Normal 2 2 2 2 2 3 2 3 6" xfId="17163" xr:uid="{00000000-0005-0000-0000-000094110000}"/>
    <cellStyle name="Normal 2 2 2 2 2 3 2 4" xfId="1572" xr:uid="{00000000-0005-0000-0000-000095110000}"/>
    <cellStyle name="Normal 2 2 2 2 2 3 2 4 2" xfId="4194" xr:uid="{00000000-0005-0000-0000-000096110000}"/>
    <cellStyle name="Normal 2 2 2 2 2 3 2 4 2 2" xfId="12340" xr:uid="{00000000-0005-0000-0000-000097110000}"/>
    <cellStyle name="Normal 2 2 2 2 2 3 2 4 2 2 2" xfId="28636" xr:uid="{00000000-0005-0000-0000-000098110000}"/>
    <cellStyle name="Normal 2 2 2 2 2 3 2 4 2 3" xfId="20490" xr:uid="{00000000-0005-0000-0000-000099110000}"/>
    <cellStyle name="Normal 2 2 2 2 2 3 2 4 3" xfId="6871" xr:uid="{00000000-0005-0000-0000-00009A110000}"/>
    <cellStyle name="Normal 2 2 2 2 2 3 2 4 3 2" xfId="15017" xr:uid="{00000000-0005-0000-0000-00009B110000}"/>
    <cellStyle name="Normal 2 2 2 2 2 3 2 4 3 2 2" xfId="31313" xr:uid="{00000000-0005-0000-0000-00009C110000}"/>
    <cellStyle name="Normal 2 2 2 2 2 3 2 4 3 3" xfId="23167" xr:uid="{00000000-0005-0000-0000-00009D110000}"/>
    <cellStyle name="Normal 2 2 2 2 2 3 2 4 4" xfId="9718" xr:uid="{00000000-0005-0000-0000-00009E110000}"/>
    <cellStyle name="Normal 2 2 2 2 2 3 2 4 4 2" xfId="26014" xr:uid="{00000000-0005-0000-0000-00009F110000}"/>
    <cellStyle name="Normal 2 2 2 2 2 3 2 4 5" xfId="17868" xr:uid="{00000000-0005-0000-0000-0000A0110000}"/>
    <cellStyle name="Normal 2 2 2 2 2 3 2 5" xfId="2976" xr:uid="{00000000-0005-0000-0000-0000A1110000}"/>
    <cellStyle name="Normal 2 2 2 2 2 3 2 5 2" xfId="11122" xr:uid="{00000000-0005-0000-0000-0000A2110000}"/>
    <cellStyle name="Normal 2 2 2 2 2 3 2 5 2 2" xfId="27418" xr:uid="{00000000-0005-0000-0000-0000A3110000}"/>
    <cellStyle name="Normal 2 2 2 2 2 3 2 5 3" xfId="19272" xr:uid="{00000000-0005-0000-0000-0000A4110000}"/>
    <cellStyle name="Normal 2 2 2 2 2 3 2 6" xfId="5461" xr:uid="{00000000-0005-0000-0000-0000A5110000}"/>
    <cellStyle name="Normal 2 2 2 2 2 3 2 6 2" xfId="13607" xr:uid="{00000000-0005-0000-0000-0000A6110000}"/>
    <cellStyle name="Normal 2 2 2 2 2 3 2 6 2 2" xfId="29903" xr:uid="{00000000-0005-0000-0000-0000A7110000}"/>
    <cellStyle name="Normal 2 2 2 2 2 3 2 6 3" xfId="21757" xr:uid="{00000000-0005-0000-0000-0000A8110000}"/>
    <cellStyle name="Normal 2 2 2 2 2 3 2 7" xfId="8308" xr:uid="{00000000-0005-0000-0000-0000A9110000}"/>
    <cellStyle name="Normal 2 2 2 2 2 3 2 7 2" xfId="24604" xr:uid="{00000000-0005-0000-0000-0000AA110000}"/>
    <cellStyle name="Normal 2 2 2 2 2 3 2 8" xfId="16458" xr:uid="{00000000-0005-0000-0000-0000AB110000}"/>
    <cellStyle name="Normal 2 2 2 2 2 3 3" xfId="239" xr:uid="{00000000-0005-0000-0000-0000AC110000}"/>
    <cellStyle name="Normal 2 2 2 2 2 3 3 2" xfId="583" xr:uid="{00000000-0005-0000-0000-0000AD110000}"/>
    <cellStyle name="Normal 2 2 2 2 2 3 3 2 2" xfId="1289" xr:uid="{00000000-0005-0000-0000-0000AE110000}"/>
    <cellStyle name="Normal 2 2 2 2 2 3 3 2 2 2" xfId="2699" xr:uid="{00000000-0005-0000-0000-0000AF110000}"/>
    <cellStyle name="Normal 2 2 2 2 2 3 3 2 2 2 2" xfId="5173" xr:uid="{00000000-0005-0000-0000-0000B0110000}"/>
    <cellStyle name="Normal 2 2 2 2 2 3 3 2 2 2 2 2" xfId="13319" xr:uid="{00000000-0005-0000-0000-0000B1110000}"/>
    <cellStyle name="Normal 2 2 2 2 2 3 3 2 2 2 2 2 2" xfId="29615" xr:uid="{00000000-0005-0000-0000-0000B2110000}"/>
    <cellStyle name="Normal 2 2 2 2 2 3 3 2 2 2 2 3" xfId="21469" xr:uid="{00000000-0005-0000-0000-0000B3110000}"/>
    <cellStyle name="Normal 2 2 2 2 2 3 3 2 2 2 3" xfId="7998" xr:uid="{00000000-0005-0000-0000-0000B4110000}"/>
    <cellStyle name="Normal 2 2 2 2 2 3 3 2 2 2 3 2" xfId="16144" xr:uid="{00000000-0005-0000-0000-0000B5110000}"/>
    <cellStyle name="Normal 2 2 2 2 2 3 3 2 2 2 3 2 2" xfId="32440" xr:uid="{00000000-0005-0000-0000-0000B6110000}"/>
    <cellStyle name="Normal 2 2 2 2 2 3 3 2 2 2 3 3" xfId="24294" xr:uid="{00000000-0005-0000-0000-0000B7110000}"/>
    <cellStyle name="Normal 2 2 2 2 2 3 3 2 2 2 4" xfId="10845" xr:uid="{00000000-0005-0000-0000-0000B8110000}"/>
    <cellStyle name="Normal 2 2 2 2 2 3 3 2 2 2 4 2" xfId="27141" xr:uid="{00000000-0005-0000-0000-0000B9110000}"/>
    <cellStyle name="Normal 2 2 2 2 2 3 3 2 2 2 5" xfId="18995" xr:uid="{00000000-0005-0000-0000-0000BA110000}"/>
    <cellStyle name="Normal 2 2 2 2 2 3 3 2 2 3" xfId="3955" xr:uid="{00000000-0005-0000-0000-0000BB110000}"/>
    <cellStyle name="Normal 2 2 2 2 2 3 3 2 2 3 2" xfId="12101" xr:uid="{00000000-0005-0000-0000-0000BC110000}"/>
    <cellStyle name="Normal 2 2 2 2 2 3 3 2 2 3 2 2" xfId="28397" xr:uid="{00000000-0005-0000-0000-0000BD110000}"/>
    <cellStyle name="Normal 2 2 2 2 2 3 3 2 2 3 3" xfId="20251" xr:uid="{00000000-0005-0000-0000-0000BE110000}"/>
    <cellStyle name="Normal 2 2 2 2 2 3 3 2 2 4" xfId="6588" xr:uid="{00000000-0005-0000-0000-0000BF110000}"/>
    <cellStyle name="Normal 2 2 2 2 2 3 3 2 2 4 2" xfId="14734" xr:uid="{00000000-0005-0000-0000-0000C0110000}"/>
    <cellStyle name="Normal 2 2 2 2 2 3 3 2 2 4 2 2" xfId="31030" xr:uid="{00000000-0005-0000-0000-0000C1110000}"/>
    <cellStyle name="Normal 2 2 2 2 2 3 3 2 2 4 3" xfId="22884" xr:uid="{00000000-0005-0000-0000-0000C2110000}"/>
    <cellStyle name="Normal 2 2 2 2 2 3 3 2 2 5" xfId="9435" xr:uid="{00000000-0005-0000-0000-0000C3110000}"/>
    <cellStyle name="Normal 2 2 2 2 2 3 3 2 2 5 2" xfId="25731" xr:uid="{00000000-0005-0000-0000-0000C4110000}"/>
    <cellStyle name="Normal 2 2 2 2 2 3 3 2 2 6" xfId="17585" xr:uid="{00000000-0005-0000-0000-0000C5110000}"/>
    <cellStyle name="Normal 2 2 2 2 2 3 3 2 3" xfId="1994" xr:uid="{00000000-0005-0000-0000-0000C6110000}"/>
    <cellStyle name="Normal 2 2 2 2 2 3 3 2 3 2" xfId="4564" xr:uid="{00000000-0005-0000-0000-0000C7110000}"/>
    <cellStyle name="Normal 2 2 2 2 2 3 3 2 3 2 2" xfId="12710" xr:uid="{00000000-0005-0000-0000-0000C8110000}"/>
    <cellStyle name="Normal 2 2 2 2 2 3 3 2 3 2 2 2" xfId="29006" xr:uid="{00000000-0005-0000-0000-0000C9110000}"/>
    <cellStyle name="Normal 2 2 2 2 2 3 3 2 3 2 3" xfId="20860" xr:uid="{00000000-0005-0000-0000-0000CA110000}"/>
    <cellStyle name="Normal 2 2 2 2 2 3 3 2 3 3" xfId="7293" xr:uid="{00000000-0005-0000-0000-0000CB110000}"/>
    <cellStyle name="Normal 2 2 2 2 2 3 3 2 3 3 2" xfId="15439" xr:uid="{00000000-0005-0000-0000-0000CC110000}"/>
    <cellStyle name="Normal 2 2 2 2 2 3 3 2 3 3 2 2" xfId="31735" xr:uid="{00000000-0005-0000-0000-0000CD110000}"/>
    <cellStyle name="Normal 2 2 2 2 2 3 3 2 3 3 3" xfId="23589" xr:uid="{00000000-0005-0000-0000-0000CE110000}"/>
    <cellStyle name="Normal 2 2 2 2 2 3 3 2 3 4" xfId="10140" xr:uid="{00000000-0005-0000-0000-0000CF110000}"/>
    <cellStyle name="Normal 2 2 2 2 2 3 3 2 3 4 2" xfId="26436" xr:uid="{00000000-0005-0000-0000-0000D0110000}"/>
    <cellStyle name="Normal 2 2 2 2 2 3 3 2 3 5" xfId="18290" xr:uid="{00000000-0005-0000-0000-0000D1110000}"/>
    <cellStyle name="Normal 2 2 2 2 2 3 3 2 4" xfId="3346" xr:uid="{00000000-0005-0000-0000-0000D2110000}"/>
    <cellStyle name="Normal 2 2 2 2 2 3 3 2 4 2" xfId="11492" xr:uid="{00000000-0005-0000-0000-0000D3110000}"/>
    <cellStyle name="Normal 2 2 2 2 2 3 3 2 4 2 2" xfId="27788" xr:uid="{00000000-0005-0000-0000-0000D4110000}"/>
    <cellStyle name="Normal 2 2 2 2 2 3 3 2 4 3" xfId="19642" xr:uid="{00000000-0005-0000-0000-0000D5110000}"/>
    <cellStyle name="Normal 2 2 2 2 2 3 3 2 5" xfId="5883" xr:uid="{00000000-0005-0000-0000-0000D6110000}"/>
    <cellStyle name="Normal 2 2 2 2 2 3 3 2 5 2" xfId="14029" xr:uid="{00000000-0005-0000-0000-0000D7110000}"/>
    <cellStyle name="Normal 2 2 2 2 2 3 3 2 5 2 2" xfId="30325" xr:uid="{00000000-0005-0000-0000-0000D8110000}"/>
    <cellStyle name="Normal 2 2 2 2 2 3 3 2 5 3" xfId="22179" xr:uid="{00000000-0005-0000-0000-0000D9110000}"/>
    <cellStyle name="Normal 2 2 2 2 2 3 3 2 6" xfId="8730" xr:uid="{00000000-0005-0000-0000-0000DA110000}"/>
    <cellStyle name="Normal 2 2 2 2 2 3 3 2 6 2" xfId="25026" xr:uid="{00000000-0005-0000-0000-0000DB110000}"/>
    <cellStyle name="Normal 2 2 2 2 2 3 3 2 7" xfId="16880" xr:uid="{00000000-0005-0000-0000-0000DC110000}"/>
    <cellStyle name="Normal 2 2 2 2 2 3 3 3" xfId="945" xr:uid="{00000000-0005-0000-0000-0000DD110000}"/>
    <cellStyle name="Normal 2 2 2 2 2 3 3 3 2" xfId="2355" xr:uid="{00000000-0005-0000-0000-0000DE110000}"/>
    <cellStyle name="Normal 2 2 2 2 2 3 3 3 2 2" xfId="4877" xr:uid="{00000000-0005-0000-0000-0000DF110000}"/>
    <cellStyle name="Normal 2 2 2 2 2 3 3 3 2 2 2" xfId="13023" xr:uid="{00000000-0005-0000-0000-0000E0110000}"/>
    <cellStyle name="Normal 2 2 2 2 2 3 3 3 2 2 2 2" xfId="29319" xr:uid="{00000000-0005-0000-0000-0000E1110000}"/>
    <cellStyle name="Normal 2 2 2 2 2 3 3 3 2 2 3" xfId="21173" xr:uid="{00000000-0005-0000-0000-0000E2110000}"/>
    <cellStyle name="Normal 2 2 2 2 2 3 3 3 2 3" xfId="7654" xr:uid="{00000000-0005-0000-0000-0000E3110000}"/>
    <cellStyle name="Normal 2 2 2 2 2 3 3 3 2 3 2" xfId="15800" xr:uid="{00000000-0005-0000-0000-0000E4110000}"/>
    <cellStyle name="Normal 2 2 2 2 2 3 3 3 2 3 2 2" xfId="32096" xr:uid="{00000000-0005-0000-0000-0000E5110000}"/>
    <cellStyle name="Normal 2 2 2 2 2 3 3 3 2 3 3" xfId="23950" xr:uid="{00000000-0005-0000-0000-0000E6110000}"/>
    <cellStyle name="Normal 2 2 2 2 2 3 3 3 2 4" xfId="10501" xr:uid="{00000000-0005-0000-0000-0000E7110000}"/>
    <cellStyle name="Normal 2 2 2 2 2 3 3 3 2 4 2" xfId="26797" xr:uid="{00000000-0005-0000-0000-0000E8110000}"/>
    <cellStyle name="Normal 2 2 2 2 2 3 3 3 2 5" xfId="18651" xr:uid="{00000000-0005-0000-0000-0000E9110000}"/>
    <cellStyle name="Normal 2 2 2 2 2 3 3 3 3" xfId="3659" xr:uid="{00000000-0005-0000-0000-0000EA110000}"/>
    <cellStyle name="Normal 2 2 2 2 2 3 3 3 3 2" xfId="11805" xr:uid="{00000000-0005-0000-0000-0000EB110000}"/>
    <cellStyle name="Normal 2 2 2 2 2 3 3 3 3 2 2" xfId="28101" xr:uid="{00000000-0005-0000-0000-0000EC110000}"/>
    <cellStyle name="Normal 2 2 2 2 2 3 3 3 3 3" xfId="19955" xr:uid="{00000000-0005-0000-0000-0000ED110000}"/>
    <cellStyle name="Normal 2 2 2 2 2 3 3 3 4" xfId="6244" xr:uid="{00000000-0005-0000-0000-0000EE110000}"/>
    <cellStyle name="Normal 2 2 2 2 2 3 3 3 4 2" xfId="14390" xr:uid="{00000000-0005-0000-0000-0000EF110000}"/>
    <cellStyle name="Normal 2 2 2 2 2 3 3 3 4 2 2" xfId="30686" xr:uid="{00000000-0005-0000-0000-0000F0110000}"/>
    <cellStyle name="Normal 2 2 2 2 2 3 3 3 4 3" xfId="22540" xr:uid="{00000000-0005-0000-0000-0000F1110000}"/>
    <cellStyle name="Normal 2 2 2 2 2 3 3 3 5" xfId="9091" xr:uid="{00000000-0005-0000-0000-0000F2110000}"/>
    <cellStyle name="Normal 2 2 2 2 2 3 3 3 5 2" xfId="25387" xr:uid="{00000000-0005-0000-0000-0000F3110000}"/>
    <cellStyle name="Normal 2 2 2 2 2 3 3 3 6" xfId="17241" xr:uid="{00000000-0005-0000-0000-0000F4110000}"/>
    <cellStyle name="Normal 2 2 2 2 2 3 3 4" xfId="1650" xr:uid="{00000000-0005-0000-0000-0000F5110000}"/>
    <cellStyle name="Normal 2 2 2 2 2 3 3 4 2" xfId="4268" xr:uid="{00000000-0005-0000-0000-0000F6110000}"/>
    <cellStyle name="Normal 2 2 2 2 2 3 3 4 2 2" xfId="12414" xr:uid="{00000000-0005-0000-0000-0000F7110000}"/>
    <cellStyle name="Normal 2 2 2 2 2 3 3 4 2 2 2" xfId="28710" xr:uid="{00000000-0005-0000-0000-0000F8110000}"/>
    <cellStyle name="Normal 2 2 2 2 2 3 3 4 2 3" xfId="20564" xr:uid="{00000000-0005-0000-0000-0000F9110000}"/>
    <cellStyle name="Normal 2 2 2 2 2 3 3 4 3" xfId="6949" xr:uid="{00000000-0005-0000-0000-0000FA110000}"/>
    <cellStyle name="Normal 2 2 2 2 2 3 3 4 3 2" xfId="15095" xr:uid="{00000000-0005-0000-0000-0000FB110000}"/>
    <cellStyle name="Normal 2 2 2 2 2 3 3 4 3 2 2" xfId="31391" xr:uid="{00000000-0005-0000-0000-0000FC110000}"/>
    <cellStyle name="Normal 2 2 2 2 2 3 3 4 3 3" xfId="23245" xr:uid="{00000000-0005-0000-0000-0000FD110000}"/>
    <cellStyle name="Normal 2 2 2 2 2 3 3 4 4" xfId="9796" xr:uid="{00000000-0005-0000-0000-0000FE110000}"/>
    <cellStyle name="Normal 2 2 2 2 2 3 3 4 4 2" xfId="26092" xr:uid="{00000000-0005-0000-0000-0000FF110000}"/>
    <cellStyle name="Normal 2 2 2 2 2 3 3 4 5" xfId="17946" xr:uid="{00000000-0005-0000-0000-000000120000}"/>
    <cellStyle name="Normal 2 2 2 2 2 3 3 5" xfId="3050" xr:uid="{00000000-0005-0000-0000-000001120000}"/>
    <cellStyle name="Normal 2 2 2 2 2 3 3 5 2" xfId="11196" xr:uid="{00000000-0005-0000-0000-000002120000}"/>
    <cellStyle name="Normal 2 2 2 2 2 3 3 5 2 2" xfId="27492" xr:uid="{00000000-0005-0000-0000-000003120000}"/>
    <cellStyle name="Normal 2 2 2 2 2 3 3 5 3" xfId="19346" xr:uid="{00000000-0005-0000-0000-000004120000}"/>
    <cellStyle name="Normal 2 2 2 2 2 3 3 6" xfId="5539" xr:uid="{00000000-0005-0000-0000-000005120000}"/>
    <cellStyle name="Normal 2 2 2 2 2 3 3 6 2" xfId="13685" xr:uid="{00000000-0005-0000-0000-000006120000}"/>
    <cellStyle name="Normal 2 2 2 2 2 3 3 6 2 2" xfId="29981" xr:uid="{00000000-0005-0000-0000-000007120000}"/>
    <cellStyle name="Normal 2 2 2 2 2 3 3 6 3" xfId="21835" xr:uid="{00000000-0005-0000-0000-000008120000}"/>
    <cellStyle name="Normal 2 2 2 2 2 3 3 7" xfId="8386" xr:uid="{00000000-0005-0000-0000-000009120000}"/>
    <cellStyle name="Normal 2 2 2 2 2 3 3 7 2" xfId="24682" xr:uid="{00000000-0005-0000-0000-00000A120000}"/>
    <cellStyle name="Normal 2 2 2 2 2 3 3 8" xfId="16536" xr:uid="{00000000-0005-0000-0000-00000B120000}"/>
    <cellStyle name="Normal 2 2 2 2 2 3 4" xfId="325" xr:uid="{00000000-0005-0000-0000-00000C120000}"/>
    <cellStyle name="Normal 2 2 2 2 2 3 4 2" xfId="669" xr:uid="{00000000-0005-0000-0000-00000D120000}"/>
    <cellStyle name="Normal 2 2 2 2 2 3 4 2 2" xfId="1375" xr:uid="{00000000-0005-0000-0000-00000E120000}"/>
    <cellStyle name="Normal 2 2 2 2 2 3 4 2 2 2" xfId="2785" xr:uid="{00000000-0005-0000-0000-00000F120000}"/>
    <cellStyle name="Normal 2 2 2 2 2 3 4 2 2 2 2" xfId="5247" xr:uid="{00000000-0005-0000-0000-000010120000}"/>
    <cellStyle name="Normal 2 2 2 2 2 3 4 2 2 2 2 2" xfId="13393" xr:uid="{00000000-0005-0000-0000-000011120000}"/>
    <cellStyle name="Normal 2 2 2 2 2 3 4 2 2 2 2 2 2" xfId="29689" xr:uid="{00000000-0005-0000-0000-000012120000}"/>
    <cellStyle name="Normal 2 2 2 2 2 3 4 2 2 2 2 3" xfId="21543" xr:uid="{00000000-0005-0000-0000-000013120000}"/>
    <cellStyle name="Normal 2 2 2 2 2 3 4 2 2 2 3" xfId="8084" xr:uid="{00000000-0005-0000-0000-000014120000}"/>
    <cellStyle name="Normal 2 2 2 2 2 3 4 2 2 2 3 2" xfId="16230" xr:uid="{00000000-0005-0000-0000-000015120000}"/>
    <cellStyle name="Normal 2 2 2 2 2 3 4 2 2 2 3 2 2" xfId="32526" xr:uid="{00000000-0005-0000-0000-000016120000}"/>
    <cellStyle name="Normal 2 2 2 2 2 3 4 2 2 2 3 3" xfId="24380" xr:uid="{00000000-0005-0000-0000-000017120000}"/>
    <cellStyle name="Normal 2 2 2 2 2 3 4 2 2 2 4" xfId="10931" xr:uid="{00000000-0005-0000-0000-000018120000}"/>
    <cellStyle name="Normal 2 2 2 2 2 3 4 2 2 2 4 2" xfId="27227" xr:uid="{00000000-0005-0000-0000-000019120000}"/>
    <cellStyle name="Normal 2 2 2 2 2 3 4 2 2 2 5" xfId="19081" xr:uid="{00000000-0005-0000-0000-00001A120000}"/>
    <cellStyle name="Normal 2 2 2 2 2 3 4 2 2 3" xfId="4029" xr:uid="{00000000-0005-0000-0000-00001B120000}"/>
    <cellStyle name="Normal 2 2 2 2 2 3 4 2 2 3 2" xfId="12175" xr:uid="{00000000-0005-0000-0000-00001C120000}"/>
    <cellStyle name="Normal 2 2 2 2 2 3 4 2 2 3 2 2" xfId="28471" xr:uid="{00000000-0005-0000-0000-00001D120000}"/>
    <cellStyle name="Normal 2 2 2 2 2 3 4 2 2 3 3" xfId="20325" xr:uid="{00000000-0005-0000-0000-00001E120000}"/>
    <cellStyle name="Normal 2 2 2 2 2 3 4 2 2 4" xfId="6674" xr:uid="{00000000-0005-0000-0000-00001F120000}"/>
    <cellStyle name="Normal 2 2 2 2 2 3 4 2 2 4 2" xfId="14820" xr:uid="{00000000-0005-0000-0000-000020120000}"/>
    <cellStyle name="Normal 2 2 2 2 2 3 4 2 2 4 2 2" xfId="31116" xr:uid="{00000000-0005-0000-0000-000021120000}"/>
    <cellStyle name="Normal 2 2 2 2 2 3 4 2 2 4 3" xfId="22970" xr:uid="{00000000-0005-0000-0000-000022120000}"/>
    <cellStyle name="Normal 2 2 2 2 2 3 4 2 2 5" xfId="9521" xr:uid="{00000000-0005-0000-0000-000023120000}"/>
    <cellStyle name="Normal 2 2 2 2 2 3 4 2 2 5 2" xfId="25817" xr:uid="{00000000-0005-0000-0000-000024120000}"/>
    <cellStyle name="Normal 2 2 2 2 2 3 4 2 2 6" xfId="17671" xr:uid="{00000000-0005-0000-0000-000025120000}"/>
    <cellStyle name="Normal 2 2 2 2 2 3 4 2 3" xfId="2080" xr:uid="{00000000-0005-0000-0000-000026120000}"/>
    <cellStyle name="Normal 2 2 2 2 2 3 4 2 3 2" xfId="4638" xr:uid="{00000000-0005-0000-0000-000027120000}"/>
    <cellStyle name="Normal 2 2 2 2 2 3 4 2 3 2 2" xfId="12784" xr:uid="{00000000-0005-0000-0000-000028120000}"/>
    <cellStyle name="Normal 2 2 2 2 2 3 4 2 3 2 2 2" xfId="29080" xr:uid="{00000000-0005-0000-0000-000029120000}"/>
    <cellStyle name="Normal 2 2 2 2 2 3 4 2 3 2 3" xfId="20934" xr:uid="{00000000-0005-0000-0000-00002A120000}"/>
    <cellStyle name="Normal 2 2 2 2 2 3 4 2 3 3" xfId="7379" xr:uid="{00000000-0005-0000-0000-00002B120000}"/>
    <cellStyle name="Normal 2 2 2 2 2 3 4 2 3 3 2" xfId="15525" xr:uid="{00000000-0005-0000-0000-00002C120000}"/>
    <cellStyle name="Normal 2 2 2 2 2 3 4 2 3 3 2 2" xfId="31821" xr:uid="{00000000-0005-0000-0000-00002D120000}"/>
    <cellStyle name="Normal 2 2 2 2 2 3 4 2 3 3 3" xfId="23675" xr:uid="{00000000-0005-0000-0000-00002E120000}"/>
    <cellStyle name="Normal 2 2 2 2 2 3 4 2 3 4" xfId="10226" xr:uid="{00000000-0005-0000-0000-00002F120000}"/>
    <cellStyle name="Normal 2 2 2 2 2 3 4 2 3 4 2" xfId="26522" xr:uid="{00000000-0005-0000-0000-000030120000}"/>
    <cellStyle name="Normal 2 2 2 2 2 3 4 2 3 5" xfId="18376" xr:uid="{00000000-0005-0000-0000-000031120000}"/>
    <cellStyle name="Normal 2 2 2 2 2 3 4 2 4" xfId="3420" xr:uid="{00000000-0005-0000-0000-000032120000}"/>
    <cellStyle name="Normal 2 2 2 2 2 3 4 2 4 2" xfId="11566" xr:uid="{00000000-0005-0000-0000-000033120000}"/>
    <cellStyle name="Normal 2 2 2 2 2 3 4 2 4 2 2" xfId="27862" xr:uid="{00000000-0005-0000-0000-000034120000}"/>
    <cellStyle name="Normal 2 2 2 2 2 3 4 2 4 3" xfId="19716" xr:uid="{00000000-0005-0000-0000-000035120000}"/>
    <cellStyle name="Normal 2 2 2 2 2 3 4 2 5" xfId="5969" xr:uid="{00000000-0005-0000-0000-000036120000}"/>
    <cellStyle name="Normal 2 2 2 2 2 3 4 2 5 2" xfId="14115" xr:uid="{00000000-0005-0000-0000-000037120000}"/>
    <cellStyle name="Normal 2 2 2 2 2 3 4 2 5 2 2" xfId="30411" xr:uid="{00000000-0005-0000-0000-000038120000}"/>
    <cellStyle name="Normal 2 2 2 2 2 3 4 2 5 3" xfId="22265" xr:uid="{00000000-0005-0000-0000-000039120000}"/>
    <cellStyle name="Normal 2 2 2 2 2 3 4 2 6" xfId="8816" xr:uid="{00000000-0005-0000-0000-00003A120000}"/>
    <cellStyle name="Normal 2 2 2 2 2 3 4 2 6 2" xfId="25112" xr:uid="{00000000-0005-0000-0000-00003B120000}"/>
    <cellStyle name="Normal 2 2 2 2 2 3 4 2 7" xfId="16966" xr:uid="{00000000-0005-0000-0000-00003C120000}"/>
    <cellStyle name="Normal 2 2 2 2 2 3 4 3" xfId="1031" xr:uid="{00000000-0005-0000-0000-00003D120000}"/>
    <cellStyle name="Normal 2 2 2 2 2 3 4 3 2" xfId="2441" xr:uid="{00000000-0005-0000-0000-00003E120000}"/>
    <cellStyle name="Normal 2 2 2 2 2 3 4 3 2 2" xfId="4951" xr:uid="{00000000-0005-0000-0000-00003F120000}"/>
    <cellStyle name="Normal 2 2 2 2 2 3 4 3 2 2 2" xfId="13097" xr:uid="{00000000-0005-0000-0000-000040120000}"/>
    <cellStyle name="Normal 2 2 2 2 2 3 4 3 2 2 2 2" xfId="29393" xr:uid="{00000000-0005-0000-0000-000041120000}"/>
    <cellStyle name="Normal 2 2 2 2 2 3 4 3 2 2 3" xfId="21247" xr:uid="{00000000-0005-0000-0000-000042120000}"/>
    <cellStyle name="Normal 2 2 2 2 2 3 4 3 2 3" xfId="7740" xr:uid="{00000000-0005-0000-0000-000043120000}"/>
    <cellStyle name="Normal 2 2 2 2 2 3 4 3 2 3 2" xfId="15886" xr:uid="{00000000-0005-0000-0000-000044120000}"/>
    <cellStyle name="Normal 2 2 2 2 2 3 4 3 2 3 2 2" xfId="32182" xr:uid="{00000000-0005-0000-0000-000045120000}"/>
    <cellStyle name="Normal 2 2 2 2 2 3 4 3 2 3 3" xfId="24036" xr:uid="{00000000-0005-0000-0000-000046120000}"/>
    <cellStyle name="Normal 2 2 2 2 2 3 4 3 2 4" xfId="10587" xr:uid="{00000000-0005-0000-0000-000047120000}"/>
    <cellStyle name="Normal 2 2 2 2 2 3 4 3 2 4 2" xfId="26883" xr:uid="{00000000-0005-0000-0000-000048120000}"/>
    <cellStyle name="Normal 2 2 2 2 2 3 4 3 2 5" xfId="18737" xr:uid="{00000000-0005-0000-0000-000049120000}"/>
    <cellStyle name="Normal 2 2 2 2 2 3 4 3 3" xfId="3733" xr:uid="{00000000-0005-0000-0000-00004A120000}"/>
    <cellStyle name="Normal 2 2 2 2 2 3 4 3 3 2" xfId="11879" xr:uid="{00000000-0005-0000-0000-00004B120000}"/>
    <cellStyle name="Normal 2 2 2 2 2 3 4 3 3 2 2" xfId="28175" xr:uid="{00000000-0005-0000-0000-00004C120000}"/>
    <cellStyle name="Normal 2 2 2 2 2 3 4 3 3 3" xfId="20029" xr:uid="{00000000-0005-0000-0000-00004D120000}"/>
    <cellStyle name="Normal 2 2 2 2 2 3 4 3 4" xfId="6330" xr:uid="{00000000-0005-0000-0000-00004E120000}"/>
    <cellStyle name="Normal 2 2 2 2 2 3 4 3 4 2" xfId="14476" xr:uid="{00000000-0005-0000-0000-00004F120000}"/>
    <cellStyle name="Normal 2 2 2 2 2 3 4 3 4 2 2" xfId="30772" xr:uid="{00000000-0005-0000-0000-000050120000}"/>
    <cellStyle name="Normal 2 2 2 2 2 3 4 3 4 3" xfId="22626" xr:uid="{00000000-0005-0000-0000-000051120000}"/>
    <cellStyle name="Normal 2 2 2 2 2 3 4 3 5" xfId="9177" xr:uid="{00000000-0005-0000-0000-000052120000}"/>
    <cellStyle name="Normal 2 2 2 2 2 3 4 3 5 2" xfId="25473" xr:uid="{00000000-0005-0000-0000-000053120000}"/>
    <cellStyle name="Normal 2 2 2 2 2 3 4 3 6" xfId="17327" xr:uid="{00000000-0005-0000-0000-000054120000}"/>
    <cellStyle name="Normal 2 2 2 2 2 3 4 4" xfId="1736" xr:uid="{00000000-0005-0000-0000-000055120000}"/>
    <cellStyle name="Normal 2 2 2 2 2 3 4 4 2" xfId="4342" xr:uid="{00000000-0005-0000-0000-000056120000}"/>
    <cellStyle name="Normal 2 2 2 2 2 3 4 4 2 2" xfId="12488" xr:uid="{00000000-0005-0000-0000-000057120000}"/>
    <cellStyle name="Normal 2 2 2 2 2 3 4 4 2 2 2" xfId="28784" xr:uid="{00000000-0005-0000-0000-000058120000}"/>
    <cellStyle name="Normal 2 2 2 2 2 3 4 4 2 3" xfId="20638" xr:uid="{00000000-0005-0000-0000-000059120000}"/>
    <cellStyle name="Normal 2 2 2 2 2 3 4 4 3" xfId="7035" xr:uid="{00000000-0005-0000-0000-00005A120000}"/>
    <cellStyle name="Normal 2 2 2 2 2 3 4 4 3 2" xfId="15181" xr:uid="{00000000-0005-0000-0000-00005B120000}"/>
    <cellStyle name="Normal 2 2 2 2 2 3 4 4 3 2 2" xfId="31477" xr:uid="{00000000-0005-0000-0000-00005C120000}"/>
    <cellStyle name="Normal 2 2 2 2 2 3 4 4 3 3" xfId="23331" xr:uid="{00000000-0005-0000-0000-00005D120000}"/>
    <cellStyle name="Normal 2 2 2 2 2 3 4 4 4" xfId="9882" xr:uid="{00000000-0005-0000-0000-00005E120000}"/>
    <cellStyle name="Normal 2 2 2 2 2 3 4 4 4 2" xfId="26178" xr:uid="{00000000-0005-0000-0000-00005F120000}"/>
    <cellStyle name="Normal 2 2 2 2 2 3 4 4 5" xfId="18032" xr:uid="{00000000-0005-0000-0000-000060120000}"/>
    <cellStyle name="Normal 2 2 2 2 2 3 4 5" xfId="3124" xr:uid="{00000000-0005-0000-0000-000061120000}"/>
    <cellStyle name="Normal 2 2 2 2 2 3 4 5 2" xfId="11270" xr:uid="{00000000-0005-0000-0000-000062120000}"/>
    <cellStyle name="Normal 2 2 2 2 2 3 4 5 2 2" xfId="27566" xr:uid="{00000000-0005-0000-0000-000063120000}"/>
    <cellStyle name="Normal 2 2 2 2 2 3 4 5 3" xfId="19420" xr:uid="{00000000-0005-0000-0000-000064120000}"/>
    <cellStyle name="Normal 2 2 2 2 2 3 4 6" xfId="5625" xr:uid="{00000000-0005-0000-0000-000065120000}"/>
    <cellStyle name="Normal 2 2 2 2 2 3 4 6 2" xfId="13771" xr:uid="{00000000-0005-0000-0000-000066120000}"/>
    <cellStyle name="Normal 2 2 2 2 2 3 4 6 2 2" xfId="30067" xr:uid="{00000000-0005-0000-0000-000067120000}"/>
    <cellStyle name="Normal 2 2 2 2 2 3 4 6 3" xfId="21921" xr:uid="{00000000-0005-0000-0000-000068120000}"/>
    <cellStyle name="Normal 2 2 2 2 2 3 4 7" xfId="8472" xr:uid="{00000000-0005-0000-0000-000069120000}"/>
    <cellStyle name="Normal 2 2 2 2 2 3 4 7 2" xfId="24768" xr:uid="{00000000-0005-0000-0000-00006A120000}"/>
    <cellStyle name="Normal 2 2 2 2 2 3 4 8" xfId="16622" xr:uid="{00000000-0005-0000-0000-00006B120000}"/>
    <cellStyle name="Normal 2 2 2 2 2 3 5" xfId="415" xr:uid="{00000000-0005-0000-0000-00006C120000}"/>
    <cellStyle name="Normal 2 2 2 2 2 3 5 2" xfId="1121" xr:uid="{00000000-0005-0000-0000-00006D120000}"/>
    <cellStyle name="Normal 2 2 2 2 2 3 5 2 2" xfId="2531" xr:uid="{00000000-0005-0000-0000-00006E120000}"/>
    <cellStyle name="Normal 2 2 2 2 2 3 5 2 2 2" xfId="5025" xr:uid="{00000000-0005-0000-0000-00006F120000}"/>
    <cellStyle name="Normal 2 2 2 2 2 3 5 2 2 2 2" xfId="13171" xr:uid="{00000000-0005-0000-0000-000070120000}"/>
    <cellStyle name="Normal 2 2 2 2 2 3 5 2 2 2 2 2" xfId="29467" xr:uid="{00000000-0005-0000-0000-000071120000}"/>
    <cellStyle name="Normal 2 2 2 2 2 3 5 2 2 2 3" xfId="21321" xr:uid="{00000000-0005-0000-0000-000072120000}"/>
    <cellStyle name="Normal 2 2 2 2 2 3 5 2 2 3" xfId="7830" xr:uid="{00000000-0005-0000-0000-000073120000}"/>
    <cellStyle name="Normal 2 2 2 2 2 3 5 2 2 3 2" xfId="15976" xr:uid="{00000000-0005-0000-0000-000074120000}"/>
    <cellStyle name="Normal 2 2 2 2 2 3 5 2 2 3 2 2" xfId="32272" xr:uid="{00000000-0005-0000-0000-000075120000}"/>
    <cellStyle name="Normal 2 2 2 2 2 3 5 2 2 3 3" xfId="24126" xr:uid="{00000000-0005-0000-0000-000076120000}"/>
    <cellStyle name="Normal 2 2 2 2 2 3 5 2 2 4" xfId="10677" xr:uid="{00000000-0005-0000-0000-000077120000}"/>
    <cellStyle name="Normal 2 2 2 2 2 3 5 2 2 4 2" xfId="26973" xr:uid="{00000000-0005-0000-0000-000078120000}"/>
    <cellStyle name="Normal 2 2 2 2 2 3 5 2 2 5" xfId="18827" xr:uid="{00000000-0005-0000-0000-000079120000}"/>
    <cellStyle name="Normal 2 2 2 2 2 3 5 2 3" xfId="3807" xr:uid="{00000000-0005-0000-0000-00007A120000}"/>
    <cellStyle name="Normal 2 2 2 2 2 3 5 2 3 2" xfId="11953" xr:uid="{00000000-0005-0000-0000-00007B120000}"/>
    <cellStyle name="Normal 2 2 2 2 2 3 5 2 3 2 2" xfId="28249" xr:uid="{00000000-0005-0000-0000-00007C120000}"/>
    <cellStyle name="Normal 2 2 2 2 2 3 5 2 3 3" xfId="20103" xr:uid="{00000000-0005-0000-0000-00007D120000}"/>
    <cellStyle name="Normal 2 2 2 2 2 3 5 2 4" xfId="6420" xr:uid="{00000000-0005-0000-0000-00007E120000}"/>
    <cellStyle name="Normal 2 2 2 2 2 3 5 2 4 2" xfId="14566" xr:uid="{00000000-0005-0000-0000-00007F120000}"/>
    <cellStyle name="Normal 2 2 2 2 2 3 5 2 4 2 2" xfId="30862" xr:uid="{00000000-0005-0000-0000-000080120000}"/>
    <cellStyle name="Normal 2 2 2 2 2 3 5 2 4 3" xfId="22716" xr:uid="{00000000-0005-0000-0000-000081120000}"/>
    <cellStyle name="Normal 2 2 2 2 2 3 5 2 5" xfId="9267" xr:uid="{00000000-0005-0000-0000-000082120000}"/>
    <cellStyle name="Normal 2 2 2 2 2 3 5 2 5 2" xfId="25563" xr:uid="{00000000-0005-0000-0000-000083120000}"/>
    <cellStyle name="Normal 2 2 2 2 2 3 5 2 6" xfId="17417" xr:uid="{00000000-0005-0000-0000-000084120000}"/>
    <cellStyle name="Normal 2 2 2 2 2 3 5 3" xfId="1826" xr:uid="{00000000-0005-0000-0000-000085120000}"/>
    <cellStyle name="Normal 2 2 2 2 2 3 5 3 2" xfId="4416" xr:uid="{00000000-0005-0000-0000-000086120000}"/>
    <cellStyle name="Normal 2 2 2 2 2 3 5 3 2 2" xfId="12562" xr:uid="{00000000-0005-0000-0000-000087120000}"/>
    <cellStyle name="Normal 2 2 2 2 2 3 5 3 2 2 2" xfId="28858" xr:uid="{00000000-0005-0000-0000-000088120000}"/>
    <cellStyle name="Normal 2 2 2 2 2 3 5 3 2 3" xfId="20712" xr:uid="{00000000-0005-0000-0000-000089120000}"/>
    <cellStyle name="Normal 2 2 2 2 2 3 5 3 3" xfId="7125" xr:uid="{00000000-0005-0000-0000-00008A120000}"/>
    <cellStyle name="Normal 2 2 2 2 2 3 5 3 3 2" xfId="15271" xr:uid="{00000000-0005-0000-0000-00008B120000}"/>
    <cellStyle name="Normal 2 2 2 2 2 3 5 3 3 2 2" xfId="31567" xr:uid="{00000000-0005-0000-0000-00008C120000}"/>
    <cellStyle name="Normal 2 2 2 2 2 3 5 3 3 3" xfId="23421" xr:uid="{00000000-0005-0000-0000-00008D120000}"/>
    <cellStyle name="Normal 2 2 2 2 2 3 5 3 4" xfId="9972" xr:uid="{00000000-0005-0000-0000-00008E120000}"/>
    <cellStyle name="Normal 2 2 2 2 2 3 5 3 4 2" xfId="26268" xr:uid="{00000000-0005-0000-0000-00008F120000}"/>
    <cellStyle name="Normal 2 2 2 2 2 3 5 3 5" xfId="18122" xr:uid="{00000000-0005-0000-0000-000090120000}"/>
    <cellStyle name="Normal 2 2 2 2 2 3 5 4" xfId="3198" xr:uid="{00000000-0005-0000-0000-000091120000}"/>
    <cellStyle name="Normal 2 2 2 2 2 3 5 4 2" xfId="11344" xr:uid="{00000000-0005-0000-0000-000092120000}"/>
    <cellStyle name="Normal 2 2 2 2 2 3 5 4 2 2" xfId="27640" xr:uid="{00000000-0005-0000-0000-000093120000}"/>
    <cellStyle name="Normal 2 2 2 2 2 3 5 4 3" xfId="19494" xr:uid="{00000000-0005-0000-0000-000094120000}"/>
    <cellStyle name="Normal 2 2 2 2 2 3 5 5" xfId="5715" xr:uid="{00000000-0005-0000-0000-000095120000}"/>
    <cellStyle name="Normal 2 2 2 2 2 3 5 5 2" xfId="13861" xr:uid="{00000000-0005-0000-0000-000096120000}"/>
    <cellStyle name="Normal 2 2 2 2 2 3 5 5 2 2" xfId="30157" xr:uid="{00000000-0005-0000-0000-000097120000}"/>
    <cellStyle name="Normal 2 2 2 2 2 3 5 5 3" xfId="22011" xr:uid="{00000000-0005-0000-0000-000098120000}"/>
    <cellStyle name="Normal 2 2 2 2 2 3 5 6" xfId="8562" xr:uid="{00000000-0005-0000-0000-000099120000}"/>
    <cellStyle name="Normal 2 2 2 2 2 3 5 6 2" xfId="24858" xr:uid="{00000000-0005-0000-0000-00009A120000}"/>
    <cellStyle name="Normal 2 2 2 2 2 3 5 7" xfId="16712" xr:uid="{00000000-0005-0000-0000-00009B120000}"/>
    <cellStyle name="Normal 2 2 2 2 2 3 6" xfId="777" xr:uid="{00000000-0005-0000-0000-00009C120000}"/>
    <cellStyle name="Normal 2 2 2 2 2 3 6 2" xfId="2187" xr:uid="{00000000-0005-0000-0000-00009D120000}"/>
    <cellStyle name="Normal 2 2 2 2 2 3 6 2 2" xfId="4729" xr:uid="{00000000-0005-0000-0000-00009E120000}"/>
    <cellStyle name="Normal 2 2 2 2 2 3 6 2 2 2" xfId="12875" xr:uid="{00000000-0005-0000-0000-00009F120000}"/>
    <cellStyle name="Normal 2 2 2 2 2 3 6 2 2 2 2" xfId="29171" xr:uid="{00000000-0005-0000-0000-0000A0120000}"/>
    <cellStyle name="Normal 2 2 2 2 2 3 6 2 2 3" xfId="21025" xr:uid="{00000000-0005-0000-0000-0000A1120000}"/>
    <cellStyle name="Normal 2 2 2 2 2 3 6 2 3" xfId="7486" xr:uid="{00000000-0005-0000-0000-0000A2120000}"/>
    <cellStyle name="Normal 2 2 2 2 2 3 6 2 3 2" xfId="15632" xr:uid="{00000000-0005-0000-0000-0000A3120000}"/>
    <cellStyle name="Normal 2 2 2 2 2 3 6 2 3 2 2" xfId="31928" xr:uid="{00000000-0005-0000-0000-0000A4120000}"/>
    <cellStyle name="Normal 2 2 2 2 2 3 6 2 3 3" xfId="23782" xr:uid="{00000000-0005-0000-0000-0000A5120000}"/>
    <cellStyle name="Normal 2 2 2 2 2 3 6 2 4" xfId="10333" xr:uid="{00000000-0005-0000-0000-0000A6120000}"/>
    <cellStyle name="Normal 2 2 2 2 2 3 6 2 4 2" xfId="26629" xr:uid="{00000000-0005-0000-0000-0000A7120000}"/>
    <cellStyle name="Normal 2 2 2 2 2 3 6 2 5" xfId="18483" xr:uid="{00000000-0005-0000-0000-0000A8120000}"/>
    <cellStyle name="Normal 2 2 2 2 2 3 6 3" xfId="3511" xr:uid="{00000000-0005-0000-0000-0000A9120000}"/>
    <cellStyle name="Normal 2 2 2 2 2 3 6 3 2" xfId="11657" xr:uid="{00000000-0005-0000-0000-0000AA120000}"/>
    <cellStyle name="Normal 2 2 2 2 2 3 6 3 2 2" xfId="27953" xr:uid="{00000000-0005-0000-0000-0000AB120000}"/>
    <cellStyle name="Normal 2 2 2 2 2 3 6 3 3" xfId="19807" xr:uid="{00000000-0005-0000-0000-0000AC120000}"/>
    <cellStyle name="Normal 2 2 2 2 2 3 6 4" xfId="6076" xr:uid="{00000000-0005-0000-0000-0000AD120000}"/>
    <cellStyle name="Normal 2 2 2 2 2 3 6 4 2" xfId="14222" xr:uid="{00000000-0005-0000-0000-0000AE120000}"/>
    <cellStyle name="Normal 2 2 2 2 2 3 6 4 2 2" xfId="30518" xr:uid="{00000000-0005-0000-0000-0000AF120000}"/>
    <cellStyle name="Normal 2 2 2 2 2 3 6 4 3" xfId="22372" xr:uid="{00000000-0005-0000-0000-0000B0120000}"/>
    <cellStyle name="Normal 2 2 2 2 2 3 6 5" xfId="8923" xr:uid="{00000000-0005-0000-0000-0000B1120000}"/>
    <cellStyle name="Normal 2 2 2 2 2 3 6 5 2" xfId="25219" xr:uid="{00000000-0005-0000-0000-0000B2120000}"/>
    <cellStyle name="Normal 2 2 2 2 2 3 6 6" xfId="17073" xr:uid="{00000000-0005-0000-0000-0000B3120000}"/>
    <cellStyle name="Normal 2 2 2 2 2 3 7" xfId="1482" xr:uid="{00000000-0005-0000-0000-0000B4120000}"/>
    <cellStyle name="Normal 2 2 2 2 2 3 7 2" xfId="4120" xr:uid="{00000000-0005-0000-0000-0000B5120000}"/>
    <cellStyle name="Normal 2 2 2 2 2 3 7 2 2" xfId="12266" xr:uid="{00000000-0005-0000-0000-0000B6120000}"/>
    <cellStyle name="Normal 2 2 2 2 2 3 7 2 2 2" xfId="28562" xr:uid="{00000000-0005-0000-0000-0000B7120000}"/>
    <cellStyle name="Normal 2 2 2 2 2 3 7 2 3" xfId="20416" xr:uid="{00000000-0005-0000-0000-0000B8120000}"/>
    <cellStyle name="Normal 2 2 2 2 2 3 7 3" xfId="6781" xr:uid="{00000000-0005-0000-0000-0000B9120000}"/>
    <cellStyle name="Normal 2 2 2 2 2 3 7 3 2" xfId="14927" xr:uid="{00000000-0005-0000-0000-0000BA120000}"/>
    <cellStyle name="Normal 2 2 2 2 2 3 7 3 2 2" xfId="31223" xr:uid="{00000000-0005-0000-0000-0000BB120000}"/>
    <cellStyle name="Normal 2 2 2 2 2 3 7 3 3" xfId="23077" xr:uid="{00000000-0005-0000-0000-0000BC120000}"/>
    <cellStyle name="Normal 2 2 2 2 2 3 7 4" xfId="9628" xr:uid="{00000000-0005-0000-0000-0000BD120000}"/>
    <cellStyle name="Normal 2 2 2 2 2 3 7 4 2" xfId="25924" xr:uid="{00000000-0005-0000-0000-0000BE120000}"/>
    <cellStyle name="Normal 2 2 2 2 2 3 7 5" xfId="17778" xr:uid="{00000000-0005-0000-0000-0000BF120000}"/>
    <cellStyle name="Normal 2 2 2 2 2 3 8" xfId="2902" xr:uid="{00000000-0005-0000-0000-0000C0120000}"/>
    <cellStyle name="Normal 2 2 2 2 2 3 8 2" xfId="11048" xr:uid="{00000000-0005-0000-0000-0000C1120000}"/>
    <cellStyle name="Normal 2 2 2 2 2 3 8 2 2" xfId="27344" xr:uid="{00000000-0005-0000-0000-0000C2120000}"/>
    <cellStyle name="Normal 2 2 2 2 2 3 8 3" xfId="19198" xr:uid="{00000000-0005-0000-0000-0000C3120000}"/>
    <cellStyle name="Normal 2 2 2 2 2 3 9" xfId="5371" xr:uid="{00000000-0005-0000-0000-0000C4120000}"/>
    <cellStyle name="Normal 2 2 2 2 2 3 9 2" xfId="13517" xr:uid="{00000000-0005-0000-0000-0000C5120000}"/>
    <cellStyle name="Normal 2 2 2 2 2 3 9 2 2" xfId="29813" xr:uid="{00000000-0005-0000-0000-0000C6120000}"/>
    <cellStyle name="Normal 2 2 2 2 2 3 9 3" xfId="21667" xr:uid="{00000000-0005-0000-0000-0000C7120000}"/>
    <cellStyle name="Normal 2 2 2 2 2 4" xfId="117" xr:uid="{00000000-0005-0000-0000-0000C8120000}"/>
    <cellStyle name="Normal 2 2 2 2 2 4 2" xfId="461" xr:uid="{00000000-0005-0000-0000-0000C9120000}"/>
    <cellStyle name="Normal 2 2 2 2 2 4 2 2" xfId="1167" xr:uid="{00000000-0005-0000-0000-0000CA120000}"/>
    <cellStyle name="Normal 2 2 2 2 2 4 2 2 2" xfId="2577" xr:uid="{00000000-0005-0000-0000-0000CB120000}"/>
    <cellStyle name="Normal 2 2 2 2 2 4 2 2 2 2" xfId="5063" xr:uid="{00000000-0005-0000-0000-0000CC120000}"/>
    <cellStyle name="Normal 2 2 2 2 2 4 2 2 2 2 2" xfId="13209" xr:uid="{00000000-0005-0000-0000-0000CD120000}"/>
    <cellStyle name="Normal 2 2 2 2 2 4 2 2 2 2 2 2" xfId="29505" xr:uid="{00000000-0005-0000-0000-0000CE120000}"/>
    <cellStyle name="Normal 2 2 2 2 2 4 2 2 2 2 3" xfId="21359" xr:uid="{00000000-0005-0000-0000-0000CF120000}"/>
    <cellStyle name="Normal 2 2 2 2 2 4 2 2 2 3" xfId="7876" xr:uid="{00000000-0005-0000-0000-0000D0120000}"/>
    <cellStyle name="Normal 2 2 2 2 2 4 2 2 2 3 2" xfId="16022" xr:uid="{00000000-0005-0000-0000-0000D1120000}"/>
    <cellStyle name="Normal 2 2 2 2 2 4 2 2 2 3 2 2" xfId="32318" xr:uid="{00000000-0005-0000-0000-0000D2120000}"/>
    <cellStyle name="Normal 2 2 2 2 2 4 2 2 2 3 3" xfId="24172" xr:uid="{00000000-0005-0000-0000-0000D3120000}"/>
    <cellStyle name="Normal 2 2 2 2 2 4 2 2 2 4" xfId="10723" xr:uid="{00000000-0005-0000-0000-0000D4120000}"/>
    <cellStyle name="Normal 2 2 2 2 2 4 2 2 2 4 2" xfId="27019" xr:uid="{00000000-0005-0000-0000-0000D5120000}"/>
    <cellStyle name="Normal 2 2 2 2 2 4 2 2 2 5" xfId="18873" xr:uid="{00000000-0005-0000-0000-0000D6120000}"/>
    <cellStyle name="Normal 2 2 2 2 2 4 2 2 3" xfId="3845" xr:uid="{00000000-0005-0000-0000-0000D7120000}"/>
    <cellStyle name="Normal 2 2 2 2 2 4 2 2 3 2" xfId="11991" xr:uid="{00000000-0005-0000-0000-0000D8120000}"/>
    <cellStyle name="Normal 2 2 2 2 2 4 2 2 3 2 2" xfId="28287" xr:uid="{00000000-0005-0000-0000-0000D9120000}"/>
    <cellStyle name="Normal 2 2 2 2 2 4 2 2 3 3" xfId="20141" xr:uid="{00000000-0005-0000-0000-0000DA120000}"/>
    <cellStyle name="Normal 2 2 2 2 2 4 2 2 4" xfId="6466" xr:uid="{00000000-0005-0000-0000-0000DB120000}"/>
    <cellStyle name="Normal 2 2 2 2 2 4 2 2 4 2" xfId="14612" xr:uid="{00000000-0005-0000-0000-0000DC120000}"/>
    <cellStyle name="Normal 2 2 2 2 2 4 2 2 4 2 2" xfId="30908" xr:uid="{00000000-0005-0000-0000-0000DD120000}"/>
    <cellStyle name="Normal 2 2 2 2 2 4 2 2 4 3" xfId="22762" xr:uid="{00000000-0005-0000-0000-0000DE120000}"/>
    <cellStyle name="Normal 2 2 2 2 2 4 2 2 5" xfId="9313" xr:uid="{00000000-0005-0000-0000-0000DF120000}"/>
    <cellStyle name="Normal 2 2 2 2 2 4 2 2 5 2" xfId="25609" xr:uid="{00000000-0005-0000-0000-0000E0120000}"/>
    <cellStyle name="Normal 2 2 2 2 2 4 2 2 6" xfId="17463" xr:uid="{00000000-0005-0000-0000-0000E1120000}"/>
    <cellStyle name="Normal 2 2 2 2 2 4 2 3" xfId="1872" xr:uid="{00000000-0005-0000-0000-0000E2120000}"/>
    <cellStyle name="Normal 2 2 2 2 2 4 2 3 2" xfId="4454" xr:uid="{00000000-0005-0000-0000-0000E3120000}"/>
    <cellStyle name="Normal 2 2 2 2 2 4 2 3 2 2" xfId="12600" xr:uid="{00000000-0005-0000-0000-0000E4120000}"/>
    <cellStyle name="Normal 2 2 2 2 2 4 2 3 2 2 2" xfId="28896" xr:uid="{00000000-0005-0000-0000-0000E5120000}"/>
    <cellStyle name="Normal 2 2 2 2 2 4 2 3 2 3" xfId="20750" xr:uid="{00000000-0005-0000-0000-0000E6120000}"/>
    <cellStyle name="Normal 2 2 2 2 2 4 2 3 3" xfId="7171" xr:uid="{00000000-0005-0000-0000-0000E7120000}"/>
    <cellStyle name="Normal 2 2 2 2 2 4 2 3 3 2" xfId="15317" xr:uid="{00000000-0005-0000-0000-0000E8120000}"/>
    <cellStyle name="Normal 2 2 2 2 2 4 2 3 3 2 2" xfId="31613" xr:uid="{00000000-0005-0000-0000-0000E9120000}"/>
    <cellStyle name="Normal 2 2 2 2 2 4 2 3 3 3" xfId="23467" xr:uid="{00000000-0005-0000-0000-0000EA120000}"/>
    <cellStyle name="Normal 2 2 2 2 2 4 2 3 4" xfId="10018" xr:uid="{00000000-0005-0000-0000-0000EB120000}"/>
    <cellStyle name="Normal 2 2 2 2 2 4 2 3 4 2" xfId="26314" xr:uid="{00000000-0005-0000-0000-0000EC120000}"/>
    <cellStyle name="Normal 2 2 2 2 2 4 2 3 5" xfId="18168" xr:uid="{00000000-0005-0000-0000-0000ED120000}"/>
    <cellStyle name="Normal 2 2 2 2 2 4 2 4" xfId="3236" xr:uid="{00000000-0005-0000-0000-0000EE120000}"/>
    <cellStyle name="Normal 2 2 2 2 2 4 2 4 2" xfId="11382" xr:uid="{00000000-0005-0000-0000-0000EF120000}"/>
    <cellStyle name="Normal 2 2 2 2 2 4 2 4 2 2" xfId="27678" xr:uid="{00000000-0005-0000-0000-0000F0120000}"/>
    <cellStyle name="Normal 2 2 2 2 2 4 2 4 3" xfId="19532" xr:uid="{00000000-0005-0000-0000-0000F1120000}"/>
    <cellStyle name="Normal 2 2 2 2 2 4 2 5" xfId="5761" xr:uid="{00000000-0005-0000-0000-0000F2120000}"/>
    <cellStyle name="Normal 2 2 2 2 2 4 2 5 2" xfId="13907" xr:uid="{00000000-0005-0000-0000-0000F3120000}"/>
    <cellStyle name="Normal 2 2 2 2 2 4 2 5 2 2" xfId="30203" xr:uid="{00000000-0005-0000-0000-0000F4120000}"/>
    <cellStyle name="Normal 2 2 2 2 2 4 2 5 3" xfId="22057" xr:uid="{00000000-0005-0000-0000-0000F5120000}"/>
    <cellStyle name="Normal 2 2 2 2 2 4 2 6" xfId="8608" xr:uid="{00000000-0005-0000-0000-0000F6120000}"/>
    <cellStyle name="Normal 2 2 2 2 2 4 2 6 2" xfId="24904" xr:uid="{00000000-0005-0000-0000-0000F7120000}"/>
    <cellStyle name="Normal 2 2 2 2 2 4 2 7" xfId="16758" xr:uid="{00000000-0005-0000-0000-0000F8120000}"/>
    <cellStyle name="Normal 2 2 2 2 2 4 3" xfId="823" xr:uid="{00000000-0005-0000-0000-0000F9120000}"/>
    <cellStyle name="Normal 2 2 2 2 2 4 3 2" xfId="2233" xr:uid="{00000000-0005-0000-0000-0000FA120000}"/>
    <cellStyle name="Normal 2 2 2 2 2 4 3 2 2" xfId="4767" xr:uid="{00000000-0005-0000-0000-0000FB120000}"/>
    <cellStyle name="Normal 2 2 2 2 2 4 3 2 2 2" xfId="12913" xr:uid="{00000000-0005-0000-0000-0000FC120000}"/>
    <cellStyle name="Normal 2 2 2 2 2 4 3 2 2 2 2" xfId="29209" xr:uid="{00000000-0005-0000-0000-0000FD120000}"/>
    <cellStyle name="Normal 2 2 2 2 2 4 3 2 2 3" xfId="21063" xr:uid="{00000000-0005-0000-0000-0000FE120000}"/>
    <cellStyle name="Normal 2 2 2 2 2 4 3 2 3" xfId="7532" xr:uid="{00000000-0005-0000-0000-0000FF120000}"/>
    <cellStyle name="Normal 2 2 2 2 2 4 3 2 3 2" xfId="15678" xr:uid="{00000000-0005-0000-0000-000000130000}"/>
    <cellStyle name="Normal 2 2 2 2 2 4 3 2 3 2 2" xfId="31974" xr:uid="{00000000-0005-0000-0000-000001130000}"/>
    <cellStyle name="Normal 2 2 2 2 2 4 3 2 3 3" xfId="23828" xr:uid="{00000000-0005-0000-0000-000002130000}"/>
    <cellStyle name="Normal 2 2 2 2 2 4 3 2 4" xfId="10379" xr:uid="{00000000-0005-0000-0000-000003130000}"/>
    <cellStyle name="Normal 2 2 2 2 2 4 3 2 4 2" xfId="26675" xr:uid="{00000000-0005-0000-0000-000004130000}"/>
    <cellStyle name="Normal 2 2 2 2 2 4 3 2 5" xfId="18529" xr:uid="{00000000-0005-0000-0000-000005130000}"/>
    <cellStyle name="Normal 2 2 2 2 2 4 3 3" xfId="3549" xr:uid="{00000000-0005-0000-0000-000006130000}"/>
    <cellStyle name="Normal 2 2 2 2 2 4 3 3 2" xfId="11695" xr:uid="{00000000-0005-0000-0000-000007130000}"/>
    <cellStyle name="Normal 2 2 2 2 2 4 3 3 2 2" xfId="27991" xr:uid="{00000000-0005-0000-0000-000008130000}"/>
    <cellStyle name="Normal 2 2 2 2 2 4 3 3 3" xfId="19845" xr:uid="{00000000-0005-0000-0000-000009130000}"/>
    <cellStyle name="Normal 2 2 2 2 2 4 3 4" xfId="6122" xr:uid="{00000000-0005-0000-0000-00000A130000}"/>
    <cellStyle name="Normal 2 2 2 2 2 4 3 4 2" xfId="14268" xr:uid="{00000000-0005-0000-0000-00000B130000}"/>
    <cellStyle name="Normal 2 2 2 2 2 4 3 4 2 2" xfId="30564" xr:uid="{00000000-0005-0000-0000-00000C130000}"/>
    <cellStyle name="Normal 2 2 2 2 2 4 3 4 3" xfId="22418" xr:uid="{00000000-0005-0000-0000-00000D130000}"/>
    <cellStyle name="Normal 2 2 2 2 2 4 3 5" xfId="8969" xr:uid="{00000000-0005-0000-0000-00000E130000}"/>
    <cellStyle name="Normal 2 2 2 2 2 4 3 5 2" xfId="25265" xr:uid="{00000000-0005-0000-0000-00000F130000}"/>
    <cellStyle name="Normal 2 2 2 2 2 4 3 6" xfId="17119" xr:uid="{00000000-0005-0000-0000-000010130000}"/>
    <cellStyle name="Normal 2 2 2 2 2 4 4" xfId="1528" xr:uid="{00000000-0005-0000-0000-000011130000}"/>
    <cellStyle name="Normal 2 2 2 2 2 4 4 2" xfId="4158" xr:uid="{00000000-0005-0000-0000-000012130000}"/>
    <cellStyle name="Normal 2 2 2 2 2 4 4 2 2" xfId="12304" xr:uid="{00000000-0005-0000-0000-000013130000}"/>
    <cellStyle name="Normal 2 2 2 2 2 4 4 2 2 2" xfId="28600" xr:uid="{00000000-0005-0000-0000-000014130000}"/>
    <cellStyle name="Normal 2 2 2 2 2 4 4 2 3" xfId="20454" xr:uid="{00000000-0005-0000-0000-000015130000}"/>
    <cellStyle name="Normal 2 2 2 2 2 4 4 3" xfId="6827" xr:uid="{00000000-0005-0000-0000-000016130000}"/>
    <cellStyle name="Normal 2 2 2 2 2 4 4 3 2" xfId="14973" xr:uid="{00000000-0005-0000-0000-000017130000}"/>
    <cellStyle name="Normal 2 2 2 2 2 4 4 3 2 2" xfId="31269" xr:uid="{00000000-0005-0000-0000-000018130000}"/>
    <cellStyle name="Normal 2 2 2 2 2 4 4 3 3" xfId="23123" xr:uid="{00000000-0005-0000-0000-000019130000}"/>
    <cellStyle name="Normal 2 2 2 2 2 4 4 4" xfId="9674" xr:uid="{00000000-0005-0000-0000-00001A130000}"/>
    <cellStyle name="Normal 2 2 2 2 2 4 4 4 2" xfId="25970" xr:uid="{00000000-0005-0000-0000-00001B130000}"/>
    <cellStyle name="Normal 2 2 2 2 2 4 4 5" xfId="17824" xr:uid="{00000000-0005-0000-0000-00001C130000}"/>
    <cellStyle name="Normal 2 2 2 2 2 4 5" xfId="2940" xr:uid="{00000000-0005-0000-0000-00001D130000}"/>
    <cellStyle name="Normal 2 2 2 2 2 4 5 2" xfId="11086" xr:uid="{00000000-0005-0000-0000-00001E130000}"/>
    <cellStyle name="Normal 2 2 2 2 2 4 5 2 2" xfId="27382" xr:uid="{00000000-0005-0000-0000-00001F130000}"/>
    <cellStyle name="Normal 2 2 2 2 2 4 5 3" xfId="19236" xr:uid="{00000000-0005-0000-0000-000020130000}"/>
    <cellStyle name="Normal 2 2 2 2 2 4 6" xfId="5417" xr:uid="{00000000-0005-0000-0000-000021130000}"/>
    <cellStyle name="Normal 2 2 2 2 2 4 6 2" xfId="13563" xr:uid="{00000000-0005-0000-0000-000022130000}"/>
    <cellStyle name="Normal 2 2 2 2 2 4 6 2 2" xfId="29859" xr:uid="{00000000-0005-0000-0000-000023130000}"/>
    <cellStyle name="Normal 2 2 2 2 2 4 6 3" xfId="21713" xr:uid="{00000000-0005-0000-0000-000024130000}"/>
    <cellStyle name="Normal 2 2 2 2 2 4 7" xfId="8264" xr:uid="{00000000-0005-0000-0000-000025130000}"/>
    <cellStyle name="Normal 2 2 2 2 2 4 7 2" xfId="24560" xr:uid="{00000000-0005-0000-0000-000026130000}"/>
    <cellStyle name="Normal 2 2 2 2 2 4 8" xfId="16414" xr:uid="{00000000-0005-0000-0000-000027130000}"/>
    <cellStyle name="Normal 2 2 2 2 2 5" xfId="203" xr:uid="{00000000-0005-0000-0000-000028130000}"/>
    <cellStyle name="Normal 2 2 2 2 2 5 2" xfId="547" xr:uid="{00000000-0005-0000-0000-000029130000}"/>
    <cellStyle name="Normal 2 2 2 2 2 5 2 2" xfId="1253" xr:uid="{00000000-0005-0000-0000-00002A130000}"/>
    <cellStyle name="Normal 2 2 2 2 2 5 2 2 2" xfId="2663" xr:uid="{00000000-0005-0000-0000-00002B130000}"/>
    <cellStyle name="Normal 2 2 2 2 2 5 2 2 2 2" xfId="5137" xr:uid="{00000000-0005-0000-0000-00002C130000}"/>
    <cellStyle name="Normal 2 2 2 2 2 5 2 2 2 2 2" xfId="13283" xr:uid="{00000000-0005-0000-0000-00002D130000}"/>
    <cellStyle name="Normal 2 2 2 2 2 5 2 2 2 2 2 2" xfId="29579" xr:uid="{00000000-0005-0000-0000-00002E130000}"/>
    <cellStyle name="Normal 2 2 2 2 2 5 2 2 2 2 3" xfId="21433" xr:uid="{00000000-0005-0000-0000-00002F130000}"/>
    <cellStyle name="Normal 2 2 2 2 2 5 2 2 2 3" xfId="7962" xr:uid="{00000000-0005-0000-0000-000030130000}"/>
    <cellStyle name="Normal 2 2 2 2 2 5 2 2 2 3 2" xfId="16108" xr:uid="{00000000-0005-0000-0000-000031130000}"/>
    <cellStyle name="Normal 2 2 2 2 2 5 2 2 2 3 2 2" xfId="32404" xr:uid="{00000000-0005-0000-0000-000032130000}"/>
    <cellStyle name="Normal 2 2 2 2 2 5 2 2 2 3 3" xfId="24258" xr:uid="{00000000-0005-0000-0000-000033130000}"/>
    <cellStyle name="Normal 2 2 2 2 2 5 2 2 2 4" xfId="10809" xr:uid="{00000000-0005-0000-0000-000034130000}"/>
    <cellStyle name="Normal 2 2 2 2 2 5 2 2 2 4 2" xfId="27105" xr:uid="{00000000-0005-0000-0000-000035130000}"/>
    <cellStyle name="Normal 2 2 2 2 2 5 2 2 2 5" xfId="18959" xr:uid="{00000000-0005-0000-0000-000036130000}"/>
    <cellStyle name="Normal 2 2 2 2 2 5 2 2 3" xfId="3919" xr:uid="{00000000-0005-0000-0000-000037130000}"/>
    <cellStyle name="Normal 2 2 2 2 2 5 2 2 3 2" xfId="12065" xr:uid="{00000000-0005-0000-0000-000038130000}"/>
    <cellStyle name="Normal 2 2 2 2 2 5 2 2 3 2 2" xfId="28361" xr:uid="{00000000-0005-0000-0000-000039130000}"/>
    <cellStyle name="Normal 2 2 2 2 2 5 2 2 3 3" xfId="20215" xr:uid="{00000000-0005-0000-0000-00003A130000}"/>
    <cellStyle name="Normal 2 2 2 2 2 5 2 2 4" xfId="6552" xr:uid="{00000000-0005-0000-0000-00003B130000}"/>
    <cellStyle name="Normal 2 2 2 2 2 5 2 2 4 2" xfId="14698" xr:uid="{00000000-0005-0000-0000-00003C130000}"/>
    <cellStyle name="Normal 2 2 2 2 2 5 2 2 4 2 2" xfId="30994" xr:uid="{00000000-0005-0000-0000-00003D130000}"/>
    <cellStyle name="Normal 2 2 2 2 2 5 2 2 4 3" xfId="22848" xr:uid="{00000000-0005-0000-0000-00003E130000}"/>
    <cellStyle name="Normal 2 2 2 2 2 5 2 2 5" xfId="9399" xr:uid="{00000000-0005-0000-0000-00003F130000}"/>
    <cellStyle name="Normal 2 2 2 2 2 5 2 2 5 2" xfId="25695" xr:uid="{00000000-0005-0000-0000-000040130000}"/>
    <cellStyle name="Normal 2 2 2 2 2 5 2 2 6" xfId="17549" xr:uid="{00000000-0005-0000-0000-000041130000}"/>
    <cellStyle name="Normal 2 2 2 2 2 5 2 3" xfId="1958" xr:uid="{00000000-0005-0000-0000-000042130000}"/>
    <cellStyle name="Normal 2 2 2 2 2 5 2 3 2" xfId="4528" xr:uid="{00000000-0005-0000-0000-000043130000}"/>
    <cellStyle name="Normal 2 2 2 2 2 5 2 3 2 2" xfId="12674" xr:uid="{00000000-0005-0000-0000-000044130000}"/>
    <cellStyle name="Normal 2 2 2 2 2 5 2 3 2 2 2" xfId="28970" xr:uid="{00000000-0005-0000-0000-000045130000}"/>
    <cellStyle name="Normal 2 2 2 2 2 5 2 3 2 3" xfId="20824" xr:uid="{00000000-0005-0000-0000-000046130000}"/>
    <cellStyle name="Normal 2 2 2 2 2 5 2 3 3" xfId="7257" xr:uid="{00000000-0005-0000-0000-000047130000}"/>
    <cellStyle name="Normal 2 2 2 2 2 5 2 3 3 2" xfId="15403" xr:uid="{00000000-0005-0000-0000-000048130000}"/>
    <cellStyle name="Normal 2 2 2 2 2 5 2 3 3 2 2" xfId="31699" xr:uid="{00000000-0005-0000-0000-000049130000}"/>
    <cellStyle name="Normal 2 2 2 2 2 5 2 3 3 3" xfId="23553" xr:uid="{00000000-0005-0000-0000-00004A130000}"/>
    <cellStyle name="Normal 2 2 2 2 2 5 2 3 4" xfId="10104" xr:uid="{00000000-0005-0000-0000-00004B130000}"/>
    <cellStyle name="Normal 2 2 2 2 2 5 2 3 4 2" xfId="26400" xr:uid="{00000000-0005-0000-0000-00004C130000}"/>
    <cellStyle name="Normal 2 2 2 2 2 5 2 3 5" xfId="18254" xr:uid="{00000000-0005-0000-0000-00004D130000}"/>
    <cellStyle name="Normal 2 2 2 2 2 5 2 4" xfId="3310" xr:uid="{00000000-0005-0000-0000-00004E130000}"/>
    <cellStyle name="Normal 2 2 2 2 2 5 2 4 2" xfId="11456" xr:uid="{00000000-0005-0000-0000-00004F130000}"/>
    <cellStyle name="Normal 2 2 2 2 2 5 2 4 2 2" xfId="27752" xr:uid="{00000000-0005-0000-0000-000050130000}"/>
    <cellStyle name="Normal 2 2 2 2 2 5 2 4 3" xfId="19606" xr:uid="{00000000-0005-0000-0000-000051130000}"/>
    <cellStyle name="Normal 2 2 2 2 2 5 2 5" xfId="5847" xr:uid="{00000000-0005-0000-0000-000052130000}"/>
    <cellStyle name="Normal 2 2 2 2 2 5 2 5 2" xfId="13993" xr:uid="{00000000-0005-0000-0000-000053130000}"/>
    <cellStyle name="Normal 2 2 2 2 2 5 2 5 2 2" xfId="30289" xr:uid="{00000000-0005-0000-0000-000054130000}"/>
    <cellStyle name="Normal 2 2 2 2 2 5 2 5 3" xfId="22143" xr:uid="{00000000-0005-0000-0000-000055130000}"/>
    <cellStyle name="Normal 2 2 2 2 2 5 2 6" xfId="8694" xr:uid="{00000000-0005-0000-0000-000056130000}"/>
    <cellStyle name="Normal 2 2 2 2 2 5 2 6 2" xfId="24990" xr:uid="{00000000-0005-0000-0000-000057130000}"/>
    <cellStyle name="Normal 2 2 2 2 2 5 2 7" xfId="16844" xr:uid="{00000000-0005-0000-0000-000058130000}"/>
    <cellStyle name="Normal 2 2 2 2 2 5 3" xfId="909" xr:uid="{00000000-0005-0000-0000-000059130000}"/>
    <cellStyle name="Normal 2 2 2 2 2 5 3 2" xfId="2319" xr:uid="{00000000-0005-0000-0000-00005A130000}"/>
    <cellStyle name="Normal 2 2 2 2 2 5 3 2 2" xfId="4841" xr:uid="{00000000-0005-0000-0000-00005B130000}"/>
    <cellStyle name="Normal 2 2 2 2 2 5 3 2 2 2" xfId="12987" xr:uid="{00000000-0005-0000-0000-00005C130000}"/>
    <cellStyle name="Normal 2 2 2 2 2 5 3 2 2 2 2" xfId="29283" xr:uid="{00000000-0005-0000-0000-00005D130000}"/>
    <cellStyle name="Normal 2 2 2 2 2 5 3 2 2 3" xfId="21137" xr:uid="{00000000-0005-0000-0000-00005E130000}"/>
    <cellStyle name="Normal 2 2 2 2 2 5 3 2 3" xfId="7618" xr:uid="{00000000-0005-0000-0000-00005F130000}"/>
    <cellStyle name="Normal 2 2 2 2 2 5 3 2 3 2" xfId="15764" xr:uid="{00000000-0005-0000-0000-000060130000}"/>
    <cellStyle name="Normal 2 2 2 2 2 5 3 2 3 2 2" xfId="32060" xr:uid="{00000000-0005-0000-0000-000061130000}"/>
    <cellStyle name="Normal 2 2 2 2 2 5 3 2 3 3" xfId="23914" xr:uid="{00000000-0005-0000-0000-000062130000}"/>
    <cellStyle name="Normal 2 2 2 2 2 5 3 2 4" xfId="10465" xr:uid="{00000000-0005-0000-0000-000063130000}"/>
    <cellStyle name="Normal 2 2 2 2 2 5 3 2 4 2" xfId="26761" xr:uid="{00000000-0005-0000-0000-000064130000}"/>
    <cellStyle name="Normal 2 2 2 2 2 5 3 2 5" xfId="18615" xr:uid="{00000000-0005-0000-0000-000065130000}"/>
    <cellStyle name="Normal 2 2 2 2 2 5 3 3" xfId="3623" xr:uid="{00000000-0005-0000-0000-000066130000}"/>
    <cellStyle name="Normal 2 2 2 2 2 5 3 3 2" xfId="11769" xr:uid="{00000000-0005-0000-0000-000067130000}"/>
    <cellStyle name="Normal 2 2 2 2 2 5 3 3 2 2" xfId="28065" xr:uid="{00000000-0005-0000-0000-000068130000}"/>
    <cellStyle name="Normal 2 2 2 2 2 5 3 3 3" xfId="19919" xr:uid="{00000000-0005-0000-0000-000069130000}"/>
    <cellStyle name="Normal 2 2 2 2 2 5 3 4" xfId="6208" xr:uid="{00000000-0005-0000-0000-00006A130000}"/>
    <cellStyle name="Normal 2 2 2 2 2 5 3 4 2" xfId="14354" xr:uid="{00000000-0005-0000-0000-00006B130000}"/>
    <cellStyle name="Normal 2 2 2 2 2 5 3 4 2 2" xfId="30650" xr:uid="{00000000-0005-0000-0000-00006C130000}"/>
    <cellStyle name="Normal 2 2 2 2 2 5 3 4 3" xfId="22504" xr:uid="{00000000-0005-0000-0000-00006D130000}"/>
    <cellStyle name="Normal 2 2 2 2 2 5 3 5" xfId="9055" xr:uid="{00000000-0005-0000-0000-00006E130000}"/>
    <cellStyle name="Normal 2 2 2 2 2 5 3 5 2" xfId="25351" xr:uid="{00000000-0005-0000-0000-00006F130000}"/>
    <cellStyle name="Normal 2 2 2 2 2 5 3 6" xfId="17205" xr:uid="{00000000-0005-0000-0000-000070130000}"/>
    <cellStyle name="Normal 2 2 2 2 2 5 4" xfId="1614" xr:uid="{00000000-0005-0000-0000-000071130000}"/>
    <cellStyle name="Normal 2 2 2 2 2 5 4 2" xfId="4232" xr:uid="{00000000-0005-0000-0000-000072130000}"/>
    <cellStyle name="Normal 2 2 2 2 2 5 4 2 2" xfId="12378" xr:uid="{00000000-0005-0000-0000-000073130000}"/>
    <cellStyle name="Normal 2 2 2 2 2 5 4 2 2 2" xfId="28674" xr:uid="{00000000-0005-0000-0000-000074130000}"/>
    <cellStyle name="Normal 2 2 2 2 2 5 4 2 3" xfId="20528" xr:uid="{00000000-0005-0000-0000-000075130000}"/>
    <cellStyle name="Normal 2 2 2 2 2 5 4 3" xfId="6913" xr:uid="{00000000-0005-0000-0000-000076130000}"/>
    <cellStyle name="Normal 2 2 2 2 2 5 4 3 2" xfId="15059" xr:uid="{00000000-0005-0000-0000-000077130000}"/>
    <cellStyle name="Normal 2 2 2 2 2 5 4 3 2 2" xfId="31355" xr:uid="{00000000-0005-0000-0000-000078130000}"/>
    <cellStyle name="Normal 2 2 2 2 2 5 4 3 3" xfId="23209" xr:uid="{00000000-0005-0000-0000-000079130000}"/>
    <cellStyle name="Normal 2 2 2 2 2 5 4 4" xfId="9760" xr:uid="{00000000-0005-0000-0000-00007A130000}"/>
    <cellStyle name="Normal 2 2 2 2 2 5 4 4 2" xfId="26056" xr:uid="{00000000-0005-0000-0000-00007B130000}"/>
    <cellStyle name="Normal 2 2 2 2 2 5 4 5" xfId="17910" xr:uid="{00000000-0005-0000-0000-00007C130000}"/>
    <cellStyle name="Normal 2 2 2 2 2 5 5" xfId="3014" xr:uid="{00000000-0005-0000-0000-00007D130000}"/>
    <cellStyle name="Normal 2 2 2 2 2 5 5 2" xfId="11160" xr:uid="{00000000-0005-0000-0000-00007E130000}"/>
    <cellStyle name="Normal 2 2 2 2 2 5 5 2 2" xfId="27456" xr:uid="{00000000-0005-0000-0000-00007F130000}"/>
    <cellStyle name="Normal 2 2 2 2 2 5 5 3" xfId="19310" xr:uid="{00000000-0005-0000-0000-000080130000}"/>
    <cellStyle name="Normal 2 2 2 2 2 5 6" xfId="5503" xr:uid="{00000000-0005-0000-0000-000081130000}"/>
    <cellStyle name="Normal 2 2 2 2 2 5 6 2" xfId="13649" xr:uid="{00000000-0005-0000-0000-000082130000}"/>
    <cellStyle name="Normal 2 2 2 2 2 5 6 2 2" xfId="29945" xr:uid="{00000000-0005-0000-0000-000083130000}"/>
    <cellStyle name="Normal 2 2 2 2 2 5 6 3" xfId="21799" xr:uid="{00000000-0005-0000-0000-000084130000}"/>
    <cellStyle name="Normal 2 2 2 2 2 5 7" xfId="8350" xr:uid="{00000000-0005-0000-0000-000085130000}"/>
    <cellStyle name="Normal 2 2 2 2 2 5 7 2" xfId="24646" xr:uid="{00000000-0005-0000-0000-000086130000}"/>
    <cellStyle name="Normal 2 2 2 2 2 5 8" xfId="16500" xr:uid="{00000000-0005-0000-0000-000087130000}"/>
    <cellStyle name="Normal 2 2 2 2 2 6" xfId="281" xr:uid="{00000000-0005-0000-0000-000088130000}"/>
    <cellStyle name="Normal 2 2 2 2 2 6 2" xfId="625" xr:uid="{00000000-0005-0000-0000-000089130000}"/>
    <cellStyle name="Normal 2 2 2 2 2 6 2 2" xfId="1331" xr:uid="{00000000-0005-0000-0000-00008A130000}"/>
    <cellStyle name="Normal 2 2 2 2 2 6 2 2 2" xfId="2741" xr:uid="{00000000-0005-0000-0000-00008B130000}"/>
    <cellStyle name="Normal 2 2 2 2 2 6 2 2 2 2" xfId="5211" xr:uid="{00000000-0005-0000-0000-00008C130000}"/>
    <cellStyle name="Normal 2 2 2 2 2 6 2 2 2 2 2" xfId="13357" xr:uid="{00000000-0005-0000-0000-00008D130000}"/>
    <cellStyle name="Normal 2 2 2 2 2 6 2 2 2 2 2 2" xfId="29653" xr:uid="{00000000-0005-0000-0000-00008E130000}"/>
    <cellStyle name="Normal 2 2 2 2 2 6 2 2 2 2 3" xfId="21507" xr:uid="{00000000-0005-0000-0000-00008F130000}"/>
    <cellStyle name="Normal 2 2 2 2 2 6 2 2 2 3" xfId="8040" xr:uid="{00000000-0005-0000-0000-000090130000}"/>
    <cellStyle name="Normal 2 2 2 2 2 6 2 2 2 3 2" xfId="16186" xr:uid="{00000000-0005-0000-0000-000091130000}"/>
    <cellStyle name="Normal 2 2 2 2 2 6 2 2 2 3 2 2" xfId="32482" xr:uid="{00000000-0005-0000-0000-000092130000}"/>
    <cellStyle name="Normal 2 2 2 2 2 6 2 2 2 3 3" xfId="24336" xr:uid="{00000000-0005-0000-0000-000093130000}"/>
    <cellStyle name="Normal 2 2 2 2 2 6 2 2 2 4" xfId="10887" xr:uid="{00000000-0005-0000-0000-000094130000}"/>
    <cellStyle name="Normal 2 2 2 2 2 6 2 2 2 4 2" xfId="27183" xr:uid="{00000000-0005-0000-0000-000095130000}"/>
    <cellStyle name="Normal 2 2 2 2 2 6 2 2 2 5" xfId="19037" xr:uid="{00000000-0005-0000-0000-000096130000}"/>
    <cellStyle name="Normal 2 2 2 2 2 6 2 2 3" xfId="3993" xr:uid="{00000000-0005-0000-0000-000097130000}"/>
    <cellStyle name="Normal 2 2 2 2 2 6 2 2 3 2" xfId="12139" xr:uid="{00000000-0005-0000-0000-000098130000}"/>
    <cellStyle name="Normal 2 2 2 2 2 6 2 2 3 2 2" xfId="28435" xr:uid="{00000000-0005-0000-0000-000099130000}"/>
    <cellStyle name="Normal 2 2 2 2 2 6 2 2 3 3" xfId="20289" xr:uid="{00000000-0005-0000-0000-00009A130000}"/>
    <cellStyle name="Normal 2 2 2 2 2 6 2 2 4" xfId="6630" xr:uid="{00000000-0005-0000-0000-00009B130000}"/>
    <cellStyle name="Normal 2 2 2 2 2 6 2 2 4 2" xfId="14776" xr:uid="{00000000-0005-0000-0000-00009C130000}"/>
    <cellStyle name="Normal 2 2 2 2 2 6 2 2 4 2 2" xfId="31072" xr:uid="{00000000-0005-0000-0000-00009D130000}"/>
    <cellStyle name="Normal 2 2 2 2 2 6 2 2 4 3" xfId="22926" xr:uid="{00000000-0005-0000-0000-00009E130000}"/>
    <cellStyle name="Normal 2 2 2 2 2 6 2 2 5" xfId="9477" xr:uid="{00000000-0005-0000-0000-00009F130000}"/>
    <cellStyle name="Normal 2 2 2 2 2 6 2 2 5 2" xfId="25773" xr:uid="{00000000-0005-0000-0000-0000A0130000}"/>
    <cellStyle name="Normal 2 2 2 2 2 6 2 2 6" xfId="17627" xr:uid="{00000000-0005-0000-0000-0000A1130000}"/>
    <cellStyle name="Normal 2 2 2 2 2 6 2 3" xfId="2036" xr:uid="{00000000-0005-0000-0000-0000A2130000}"/>
    <cellStyle name="Normal 2 2 2 2 2 6 2 3 2" xfId="4602" xr:uid="{00000000-0005-0000-0000-0000A3130000}"/>
    <cellStyle name="Normal 2 2 2 2 2 6 2 3 2 2" xfId="12748" xr:uid="{00000000-0005-0000-0000-0000A4130000}"/>
    <cellStyle name="Normal 2 2 2 2 2 6 2 3 2 2 2" xfId="29044" xr:uid="{00000000-0005-0000-0000-0000A5130000}"/>
    <cellStyle name="Normal 2 2 2 2 2 6 2 3 2 3" xfId="20898" xr:uid="{00000000-0005-0000-0000-0000A6130000}"/>
    <cellStyle name="Normal 2 2 2 2 2 6 2 3 3" xfId="7335" xr:uid="{00000000-0005-0000-0000-0000A7130000}"/>
    <cellStyle name="Normal 2 2 2 2 2 6 2 3 3 2" xfId="15481" xr:uid="{00000000-0005-0000-0000-0000A8130000}"/>
    <cellStyle name="Normal 2 2 2 2 2 6 2 3 3 2 2" xfId="31777" xr:uid="{00000000-0005-0000-0000-0000A9130000}"/>
    <cellStyle name="Normal 2 2 2 2 2 6 2 3 3 3" xfId="23631" xr:uid="{00000000-0005-0000-0000-0000AA130000}"/>
    <cellStyle name="Normal 2 2 2 2 2 6 2 3 4" xfId="10182" xr:uid="{00000000-0005-0000-0000-0000AB130000}"/>
    <cellStyle name="Normal 2 2 2 2 2 6 2 3 4 2" xfId="26478" xr:uid="{00000000-0005-0000-0000-0000AC130000}"/>
    <cellStyle name="Normal 2 2 2 2 2 6 2 3 5" xfId="18332" xr:uid="{00000000-0005-0000-0000-0000AD130000}"/>
    <cellStyle name="Normal 2 2 2 2 2 6 2 4" xfId="3384" xr:uid="{00000000-0005-0000-0000-0000AE130000}"/>
    <cellStyle name="Normal 2 2 2 2 2 6 2 4 2" xfId="11530" xr:uid="{00000000-0005-0000-0000-0000AF130000}"/>
    <cellStyle name="Normal 2 2 2 2 2 6 2 4 2 2" xfId="27826" xr:uid="{00000000-0005-0000-0000-0000B0130000}"/>
    <cellStyle name="Normal 2 2 2 2 2 6 2 4 3" xfId="19680" xr:uid="{00000000-0005-0000-0000-0000B1130000}"/>
    <cellStyle name="Normal 2 2 2 2 2 6 2 5" xfId="5925" xr:uid="{00000000-0005-0000-0000-0000B2130000}"/>
    <cellStyle name="Normal 2 2 2 2 2 6 2 5 2" xfId="14071" xr:uid="{00000000-0005-0000-0000-0000B3130000}"/>
    <cellStyle name="Normal 2 2 2 2 2 6 2 5 2 2" xfId="30367" xr:uid="{00000000-0005-0000-0000-0000B4130000}"/>
    <cellStyle name="Normal 2 2 2 2 2 6 2 5 3" xfId="22221" xr:uid="{00000000-0005-0000-0000-0000B5130000}"/>
    <cellStyle name="Normal 2 2 2 2 2 6 2 6" xfId="8772" xr:uid="{00000000-0005-0000-0000-0000B6130000}"/>
    <cellStyle name="Normal 2 2 2 2 2 6 2 6 2" xfId="25068" xr:uid="{00000000-0005-0000-0000-0000B7130000}"/>
    <cellStyle name="Normal 2 2 2 2 2 6 2 7" xfId="16922" xr:uid="{00000000-0005-0000-0000-0000B8130000}"/>
    <cellStyle name="Normal 2 2 2 2 2 6 3" xfId="987" xr:uid="{00000000-0005-0000-0000-0000B9130000}"/>
    <cellStyle name="Normal 2 2 2 2 2 6 3 2" xfId="2397" xr:uid="{00000000-0005-0000-0000-0000BA130000}"/>
    <cellStyle name="Normal 2 2 2 2 2 6 3 2 2" xfId="4915" xr:uid="{00000000-0005-0000-0000-0000BB130000}"/>
    <cellStyle name="Normal 2 2 2 2 2 6 3 2 2 2" xfId="13061" xr:uid="{00000000-0005-0000-0000-0000BC130000}"/>
    <cellStyle name="Normal 2 2 2 2 2 6 3 2 2 2 2" xfId="29357" xr:uid="{00000000-0005-0000-0000-0000BD130000}"/>
    <cellStyle name="Normal 2 2 2 2 2 6 3 2 2 3" xfId="21211" xr:uid="{00000000-0005-0000-0000-0000BE130000}"/>
    <cellStyle name="Normal 2 2 2 2 2 6 3 2 3" xfId="7696" xr:uid="{00000000-0005-0000-0000-0000BF130000}"/>
    <cellStyle name="Normal 2 2 2 2 2 6 3 2 3 2" xfId="15842" xr:uid="{00000000-0005-0000-0000-0000C0130000}"/>
    <cellStyle name="Normal 2 2 2 2 2 6 3 2 3 2 2" xfId="32138" xr:uid="{00000000-0005-0000-0000-0000C1130000}"/>
    <cellStyle name="Normal 2 2 2 2 2 6 3 2 3 3" xfId="23992" xr:uid="{00000000-0005-0000-0000-0000C2130000}"/>
    <cellStyle name="Normal 2 2 2 2 2 6 3 2 4" xfId="10543" xr:uid="{00000000-0005-0000-0000-0000C3130000}"/>
    <cellStyle name="Normal 2 2 2 2 2 6 3 2 4 2" xfId="26839" xr:uid="{00000000-0005-0000-0000-0000C4130000}"/>
    <cellStyle name="Normal 2 2 2 2 2 6 3 2 5" xfId="18693" xr:uid="{00000000-0005-0000-0000-0000C5130000}"/>
    <cellStyle name="Normal 2 2 2 2 2 6 3 3" xfId="3697" xr:uid="{00000000-0005-0000-0000-0000C6130000}"/>
    <cellStyle name="Normal 2 2 2 2 2 6 3 3 2" xfId="11843" xr:uid="{00000000-0005-0000-0000-0000C7130000}"/>
    <cellStyle name="Normal 2 2 2 2 2 6 3 3 2 2" xfId="28139" xr:uid="{00000000-0005-0000-0000-0000C8130000}"/>
    <cellStyle name="Normal 2 2 2 2 2 6 3 3 3" xfId="19993" xr:uid="{00000000-0005-0000-0000-0000C9130000}"/>
    <cellStyle name="Normal 2 2 2 2 2 6 3 4" xfId="6286" xr:uid="{00000000-0005-0000-0000-0000CA130000}"/>
    <cellStyle name="Normal 2 2 2 2 2 6 3 4 2" xfId="14432" xr:uid="{00000000-0005-0000-0000-0000CB130000}"/>
    <cellStyle name="Normal 2 2 2 2 2 6 3 4 2 2" xfId="30728" xr:uid="{00000000-0005-0000-0000-0000CC130000}"/>
    <cellStyle name="Normal 2 2 2 2 2 6 3 4 3" xfId="22582" xr:uid="{00000000-0005-0000-0000-0000CD130000}"/>
    <cellStyle name="Normal 2 2 2 2 2 6 3 5" xfId="9133" xr:uid="{00000000-0005-0000-0000-0000CE130000}"/>
    <cellStyle name="Normal 2 2 2 2 2 6 3 5 2" xfId="25429" xr:uid="{00000000-0005-0000-0000-0000CF130000}"/>
    <cellStyle name="Normal 2 2 2 2 2 6 3 6" xfId="17283" xr:uid="{00000000-0005-0000-0000-0000D0130000}"/>
    <cellStyle name="Normal 2 2 2 2 2 6 4" xfId="1692" xr:uid="{00000000-0005-0000-0000-0000D1130000}"/>
    <cellStyle name="Normal 2 2 2 2 2 6 4 2" xfId="4306" xr:uid="{00000000-0005-0000-0000-0000D2130000}"/>
    <cellStyle name="Normal 2 2 2 2 2 6 4 2 2" xfId="12452" xr:uid="{00000000-0005-0000-0000-0000D3130000}"/>
    <cellStyle name="Normal 2 2 2 2 2 6 4 2 2 2" xfId="28748" xr:uid="{00000000-0005-0000-0000-0000D4130000}"/>
    <cellStyle name="Normal 2 2 2 2 2 6 4 2 3" xfId="20602" xr:uid="{00000000-0005-0000-0000-0000D5130000}"/>
    <cellStyle name="Normal 2 2 2 2 2 6 4 3" xfId="6991" xr:uid="{00000000-0005-0000-0000-0000D6130000}"/>
    <cellStyle name="Normal 2 2 2 2 2 6 4 3 2" xfId="15137" xr:uid="{00000000-0005-0000-0000-0000D7130000}"/>
    <cellStyle name="Normal 2 2 2 2 2 6 4 3 2 2" xfId="31433" xr:uid="{00000000-0005-0000-0000-0000D8130000}"/>
    <cellStyle name="Normal 2 2 2 2 2 6 4 3 3" xfId="23287" xr:uid="{00000000-0005-0000-0000-0000D9130000}"/>
    <cellStyle name="Normal 2 2 2 2 2 6 4 4" xfId="9838" xr:uid="{00000000-0005-0000-0000-0000DA130000}"/>
    <cellStyle name="Normal 2 2 2 2 2 6 4 4 2" xfId="26134" xr:uid="{00000000-0005-0000-0000-0000DB130000}"/>
    <cellStyle name="Normal 2 2 2 2 2 6 4 5" xfId="17988" xr:uid="{00000000-0005-0000-0000-0000DC130000}"/>
    <cellStyle name="Normal 2 2 2 2 2 6 5" xfId="3088" xr:uid="{00000000-0005-0000-0000-0000DD130000}"/>
    <cellStyle name="Normal 2 2 2 2 2 6 5 2" xfId="11234" xr:uid="{00000000-0005-0000-0000-0000DE130000}"/>
    <cellStyle name="Normal 2 2 2 2 2 6 5 2 2" xfId="27530" xr:uid="{00000000-0005-0000-0000-0000DF130000}"/>
    <cellStyle name="Normal 2 2 2 2 2 6 5 3" xfId="19384" xr:uid="{00000000-0005-0000-0000-0000E0130000}"/>
    <cellStyle name="Normal 2 2 2 2 2 6 6" xfId="5581" xr:uid="{00000000-0005-0000-0000-0000E1130000}"/>
    <cellStyle name="Normal 2 2 2 2 2 6 6 2" xfId="13727" xr:uid="{00000000-0005-0000-0000-0000E2130000}"/>
    <cellStyle name="Normal 2 2 2 2 2 6 6 2 2" xfId="30023" xr:uid="{00000000-0005-0000-0000-0000E3130000}"/>
    <cellStyle name="Normal 2 2 2 2 2 6 6 3" xfId="21877" xr:uid="{00000000-0005-0000-0000-0000E4130000}"/>
    <cellStyle name="Normal 2 2 2 2 2 6 7" xfId="8428" xr:uid="{00000000-0005-0000-0000-0000E5130000}"/>
    <cellStyle name="Normal 2 2 2 2 2 6 7 2" xfId="24724" xr:uid="{00000000-0005-0000-0000-0000E6130000}"/>
    <cellStyle name="Normal 2 2 2 2 2 6 8" xfId="16578" xr:uid="{00000000-0005-0000-0000-0000E7130000}"/>
    <cellStyle name="Normal 2 2 2 2 2 7" xfId="371" xr:uid="{00000000-0005-0000-0000-0000E8130000}"/>
    <cellStyle name="Normal 2 2 2 2 2 7 2" xfId="1077" xr:uid="{00000000-0005-0000-0000-0000E9130000}"/>
    <cellStyle name="Normal 2 2 2 2 2 7 2 2" xfId="2487" xr:uid="{00000000-0005-0000-0000-0000EA130000}"/>
    <cellStyle name="Normal 2 2 2 2 2 7 2 2 2" xfId="4989" xr:uid="{00000000-0005-0000-0000-0000EB130000}"/>
    <cellStyle name="Normal 2 2 2 2 2 7 2 2 2 2" xfId="13135" xr:uid="{00000000-0005-0000-0000-0000EC130000}"/>
    <cellStyle name="Normal 2 2 2 2 2 7 2 2 2 2 2" xfId="29431" xr:uid="{00000000-0005-0000-0000-0000ED130000}"/>
    <cellStyle name="Normal 2 2 2 2 2 7 2 2 2 3" xfId="21285" xr:uid="{00000000-0005-0000-0000-0000EE130000}"/>
    <cellStyle name="Normal 2 2 2 2 2 7 2 2 3" xfId="7786" xr:uid="{00000000-0005-0000-0000-0000EF130000}"/>
    <cellStyle name="Normal 2 2 2 2 2 7 2 2 3 2" xfId="15932" xr:uid="{00000000-0005-0000-0000-0000F0130000}"/>
    <cellStyle name="Normal 2 2 2 2 2 7 2 2 3 2 2" xfId="32228" xr:uid="{00000000-0005-0000-0000-0000F1130000}"/>
    <cellStyle name="Normal 2 2 2 2 2 7 2 2 3 3" xfId="24082" xr:uid="{00000000-0005-0000-0000-0000F2130000}"/>
    <cellStyle name="Normal 2 2 2 2 2 7 2 2 4" xfId="10633" xr:uid="{00000000-0005-0000-0000-0000F3130000}"/>
    <cellStyle name="Normal 2 2 2 2 2 7 2 2 4 2" xfId="26929" xr:uid="{00000000-0005-0000-0000-0000F4130000}"/>
    <cellStyle name="Normal 2 2 2 2 2 7 2 2 5" xfId="18783" xr:uid="{00000000-0005-0000-0000-0000F5130000}"/>
    <cellStyle name="Normal 2 2 2 2 2 7 2 3" xfId="3771" xr:uid="{00000000-0005-0000-0000-0000F6130000}"/>
    <cellStyle name="Normal 2 2 2 2 2 7 2 3 2" xfId="11917" xr:uid="{00000000-0005-0000-0000-0000F7130000}"/>
    <cellStyle name="Normal 2 2 2 2 2 7 2 3 2 2" xfId="28213" xr:uid="{00000000-0005-0000-0000-0000F8130000}"/>
    <cellStyle name="Normal 2 2 2 2 2 7 2 3 3" xfId="20067" xr:uid="{00000000-0005-0000-0000-0000F9130000}"/>
    <cellStyle name="Normal 2 2 2 2 2 7 2 4" xfId="6376" xr:uid="{00000000-0005-0000-0000-0000FA130000}"/>
    <cellStyle name="Normal 2 2 2 2 2 7 2 4 2" xfId="14522" xr:uid="{00000000-0005-0000-0000-0000FB130000}"/>
    <cellStyle name="Normal 2 2 2 2 2 7 2 4 2 2" xfId="30818" xr:uid="{00000000-0005-0000-0000-0000FC130000}"/>
    <cellStyle name="Normal 2 2 2 2 2 7 2 4 3" xfId="22672" xr:uid="{00000000-0005-0000-0000-0000FD130000}"/>
    <cellStyle name="Normal 2 2 2 2 2 7 2 5" xfId="9223" xr:uid="{00000000-0005-0000-0000-0000FE130000}"/>
    <cellStyle name="Normal 2 2 2 2 2 7 2 5 2" xfId="25519" xr:uid="{00000000-0005-0000-0000-0000FF130000}"/>
    <cellStyle name="Normal 2 2 2 2 2 7 2 6" xfId="17373" xr:uid="{00000000-0005-0000-0000-000000140000}"/>
    <cellStyle name="Normal 2 2 2 2 2 7 3" xfId="1782" xr:uid="{00000000-0005-0000-0000-000001140000}"/>
    <cellStyle name="Normal 2 2 2 2 2 7 3 2" xfId="4380" xr:uid="{00000000-0005-0000-0000-000002140000}"/>
    <cellStyle name="Normal 2 2 2 2 2 7 3 2 2" xfId="12526" xr:uid="{00000000-0005-0000-0000-000003140000}"/>
    <cellStyle name="Normal 2 2 2 2 2 7 3 2 2 2" xfId="28822" xr:uid="{00000000-0005-0000-0000-000004140000}"/>
    <cellStyle name="Normal 2 2 2 2 2 7 3 2 3" xfId="20676" xr:uid="{00000000-0005-0000-0000-000005140000}"/>
    <cellStyle name="Normal 2 2 2 2 2 7 3 3" xfId="7081" xr:uid="{00000000-0005-0000-0000-000006140000}"/>
    <cellStyle name="Normal 2 2 2 2 2 7 3 3 2" xfId="15227" xr:uid="{00000000-0005-0000-0000-000007140000}"/>
    <cellStyle name="Normal 2 2 2 2 2 7 3 3 2 2" xfId="31523" xr:uid="{00000000-0005-0000-0000-000008140000}"/>
    <cellStyle name="Normal 2 2 2 2 2 7 3 3 3" xfId="23377" xr:uid="{00000000-0005-0000-0000-000009140000}"/>
    <cellStyle name="Normal 2 2 2 2 2 7 3 4" xfId="9928" xr:uid="{00000000-0005-0000-0000-00000A140000}"/>
    <cellStyle name="Normal 2 2 2 2 2 7 3 4 2" xfId="26224" xr:uid="{00000000-0005-0000-0000-00000B140000}"/>
    <cellStyle name="Normal 2 2 2 2 2 7 3 5" xfId="18078" xr:uid="{00000000-0005-0000-0000-00000C140000}"/>
    <cellStyle name="Normal 2 2 2 2 2 7 4" xfId="3162" xr:uid="{00000000-0005-0000-0000-00000D140000}"/>
    <cellStyle name="Normal 2 2 2 2 2 7 4 2" xfId="11308" xr:uid="{00000000-0005-0000-0000-00000E140000}"/>
    <cellStyle name="Normal 2 2 2 2 2 7 4 2 2" xfId="27604" xr:uid="{00000000-0005-0000-0000-00000F140000}"/>
    <cellStyle name="Normal 2 2 2 2 2 7 4 3" xfId="19458" xr:uid="{00000000-0005-0000-0000-000010140000}"/>
    <cellStyle name="Normal 2 2 2 2 2 7 5" xfId="5671" xr:uid="{00000000-0005-0000-0000-000011140000}"/>
    <cellStyle name="Normal 2 2 2 2 2 7 5 2" xfId="13817" xr:uid="{00000000-0005-0000-0000-000012140000}"/>
    <cellStyle name="Normal 2 2 2 2 2 7 5 2 2" xfId="30113" xr:uid="{00000000-0005-0000-0000-000013140000}"/>
    <cellStyle name="Normal 2 2 2 2 2 7 5 3" xfId="21967" xr:uid="{00000000-0005-0000-0000-000014140000}"/>
    <cellStyle name="Normal 2 2 2 2 2 7 6" xfId="8518" xr:uid="{00000000-0005-0000-0000-000015140000}"/>
    <cellStyle name="Normal 2 2 2 2 2 7 6 2" xfId="24814" xr:uid="{00000000-0005-0000-0000-000016140000}"/>
    <cellStyle name="Normal 2 2 2 2 2 7 7" xfId="16668" xr:uid="{00000000-0005-0000-0000-000017140000}"/>
    <cellStyle name="Normal 2 2 2 2 2 8" xfId="733" xr:uid="{00000000-0005-0000-0000-000018140000}"/>
    <cellStyle name="Normal 2 2 2 2 2 8 2" xfId="2143" xr:uid="{00000000-0005-0000-0000-000019140000}"/>
    <cellStyle name="Normal 2 2 2 2 2 8 2 2" xfId="4693" xr:uid="{00000000-0005-0000-0000-00001A140000}"/>
    <cellStyle name="Normal 2 2 2 2 2 8 2 2 2" xfId="12839" xr:uid="{00000000-0005-0000-0000-00001B140000}"/>
    <cellStyle name="Normal 2 2 2 2 2 8 2 2 2 2" xfId="29135" xr:uid="{00000000-0005-0000-0000-00001C140000}"/>
    <cellStyle name="Normal 2 2 2 2 2 8 2 2 3" xfId="20989" xr:uid="{00000000-0005-0000-0000-00001D140000}"/>
    <cellStyle name="Normal 2 2 2 2 2 8 2 3" xfId="7442" xr:uid="{00000000-0005-0000-0000-00001E140000}"/>
    <cellStyle name="Normal 2 2 2 2 2 8 2 3 2" xfId="15588" xr:uid="{00000000-0005-0000-0000-00001F140000}"/>
    <cellStyle name="Normal 2 2 2 2 2 8 2 3 2 2" xfId="31884" xr:uid="{00000000-0005-0000-0000-000020140000}"/>
    <cellStyle name="Normal 2 2 2 2 2 8 2 3 3" xfId="23738" xr:uid="{00000000-0005-0000-0000-000021140000}"/>
    <cellStyle name="Normal 2 2 2 2 2 8 2 4" xfId="10289" xr:uid="{00000000-0005-0000-0000-000022140000}"/>
    <cellStyle name="Normal 2 2 2 2 2 8 2 4 2" xfId="26585" xr:uid="{00000000-0005-0000-0000-000023140000}"/>
    <cellStyle name="Normal 2 2 2 2 2 8 2 5" xfId="18439" xr:uid="{00000000-0005-0000-0000-000024140000}"/>
    <cellStyle name="Normal 2 2 2 2 2 8 3" xfId="3475" xr:uid="{00000000-0005-0000-0000-000025140000}"/>
    <cellStyle name="Normal 2 2 2 2 2 8 3 2" xfId="11621" xr:uid="{00000000-0005-0000-0000-000026140000}"/>
    <cellStyle name="Normal 2 2 2 2 2 8 3 2 2" xfId="27917" xr:uid="{00000000-0005-0000-0000-000027140000}"/>
    <cellStyle name="Normal 2 2 2 2 2 8 3 3" xfId="19771" xr:uid="{00000000-0005-0000-0000-000028140000}"/>
    <cellStyle name="Normal 2 2 2 2 2 8 4" xfId="6032" xr:uid="{00000000-0005-0000-0000-000029140000}"/>
    <cellStyle name="Normal 2 2 2 2 2 8 4 2" xfId="14178" xr:uid="{00000000-0005-0000-0000-00002A140000}"/>
    <cellStyle name="Normal 2 2 2 2 2 8 4 2 2" xfId="30474" xr:uid="{00000000-0005-0000-0000-00002B140000}"/>
    <cellStyle name="Normal 2 2 2 2 2 8 4 3" xfId="22328" xr:uid="{00000000-0005-0000-0000-00002C140000}"/>
    <cellStyle name="Normal 2 2 2 2 2 8 5" xfId="8879" xr:uid="{00000000-0005-0000-0000-00002D140000}"/>
    <cellStyle name="Normal 2 2 2 2 2 8 5 2" xfId="25175" xr:uid="{00000000-0005-0000-0000-00002E140000}"/>
    <cellStyle name="Normal 2 2 2 2 2 8 6" xfId="17029" xr:uid="{00000000-0005-0000-0000-00002F140000}"/>
    <cellStyle name="Normal 2 2 2 2 2 9" xfId="1438" xr:uid="{00000000-0005-0000-0000-000030140000}"/>
    <cellStyle name="Normal 2 2 2 2 2 9 2" xfId="4084" xr:uid="{00000000-0005-0000-0000-000031140000}"/>
    <cellStyle name="Normal 2 2 2 2 2 9 2 2" xfId="12230" xr:uid="{00000000-0005-0000-0000-000032140000}"/>
    <cellStyle name="Normal 2 2 2 2 2 9 2 2 2" xfId="28526" xr:uid="{00000000-0005-0000-0000-000033140000}"/>
    <cellStyle name="Normal 2 2 2 2 2 9 2 3" xfId="20380" xr:uid="{00000000-0005-0000-0000-000034140000}"/>
    <cellStyle name="Normal 2 2 2 2 2 9 3" xfId="6737" xr:uid="{00000000-0005-0000-0000-000035140000}"/>
    <cellStyle name="Normal 2 2 2 2 2 9 3 2" xfId="14883" xr:uid="{00000000-0005-0000-0000-000036140000}"/>
    <cellStyle name="Normal 2 2 2 2 2 9 3 2 2" xfId="31179" xr:uid="{00000000-0005-0000-0000-000037140000}"/>
    <cellStyle name="Normal 2 2 2 2 2 9 3 3" xfId="23033" xr:uid="{00000000-0005-0000-0000-000038140000}"/>
    <cellStyle name="Normal 2 2 2 2 2 9 4" xfId="9584" xr:uid="{00000000-0005-0000-0000-000039140000}"/>
    <cellStyle name="Normal 2 2 2 2 2 9 4 2" xfId="25880" xr:uid="{00000000-0005-0000-0000-00003A140000}"/>
    <cellStyle name="Normal 2 2 2 2 2 9 5" xfId="17734" xr:uid="{00000000-0005-0000-0000-00003B140000}"/>
    <cellStyle name="Normal 2 2 2 2 3" xfId="38" xr:uid="{00000000-0005-0000-0000-00003C140000}"/>
    <cellStyle name="Normal 2 2 2 2 3 10" xfId="5338" xr:uid="{00000000-0005-0000-0000-00003D140000}"/>
    <cellStyle name="Normal 2 2 2 2 3 10 2" xfId="13484" xr:uid="{00000000-0005-0000-0000-00003E140000}"/>
    <cellStyle name="Normal 2 2 2 2 3 10 2 2" xfId="29780" xr:uid="{00000000-0005-0000-0000-00003F140000}"/>
    <cellStyle name="Normal 2 2 2 2 3 10 3" xfId="21634" xr:uid="{00000000-0005-0000-0000-000040140000}"/>
    <cellStyle name="Normal 2 2 2 2 3 11" xfId="8185" xr:uid="{00000000-0005-0000-0000-000041140000}"/>
    <cellStyle name="Normal 2 2 2 2 3 11 2" xfId="24481" xr:uid="{00000000-0005-0000-0000-000042140000}"/>
    <cellStyle name="Normal 2 2 2 2 3 12" xfId="16335" xr:uid="{00000000-0005-0000-0000-000043140000}"/>
    <cellStyle name="Normal 2 2 2 2 3 2" xfId="82" xr:uid="{00000000-0005-0000-0000-000044140000}"/>
    <cellStyle name="Normal 2 2 2 2 3 2 10" xfId="8229" xr:uid="{00000000-0005-0000-0000-000045140000}"/>
    <cellStyle name="Normal 2 2 2 2 3 2 10 2" xfId="24525" xr:uid="{00000000-0005-0000-0000-000046140000}"/>
    <cellStyle name="Normal 2 2 2 2 3 2 11" xfId="16379" xr:uid="{00000000-0005-0000-0000-000047140000}"/>
    <cellStyle name="Normal 2 2 2 2 3 2 2" xfId="172" xr:uid="{00000000-0005-0000-0000-000048140000}"/>
    <cellStyle name="Normal 2 2 2 2 3 2 2 2" xfId="516" xr:uid="{00000000-0005-0000-0000-000049140000}"/>
    <cellStyle name="Normal 2 2 2 2 3 2 2 2 2" xfId="1222" xr:uid="{00000000-0005-0000-0000-00004A140000}"/>
    <cellStyle name="Normal 2 2 2 2 3 2 2 2 2 2" xfId="2632" xr:uid="{00000000-0005-0000-0000-00004B140000}"/>
    <cellStyle name="Normal 2 2 2 2 3 2 2 2 2 2 2" xfId="5108" xr:uid="{00000000-0005-0000-0000-00004C140000}"/>
    <cellStyle name="Normal 2 2 2 2 3 2 2 2 2 2 2 2" xfId="13254" xr:uid="{00000000-0005-0000-0000-00004D140000}"/>
    <cellStyle name="Normal 2 2 2 2 3 2 2 2 2 2 2 2 2" xfId="29550" xr:uid="{00000000-0005-0000-0000-00004E140000}"/>
    <cellStyle name="Normal 2 2 2 2 3 2 2 2 2 2 2 3" xfId="21404" xr:uid="{00000000-0005-0000-0000-00004F140000}"/>
    <cellStyle name="Normal 2 2 2 2 3 2 2 2 2 2 3" xfId="7931" xr:uid="{00000000-0005-0000-0000-000050140000}"/>
    <cellStyle name="Normal 2 2 2 2 3 2 2 2 2 2 3 2" xfId="16077" xr:uid="{00000000-0005-0000-0000-000051140000}"/>
    <cellStyle name="Normal 2 2 2 2 3 2 2 2 2 2 3 2 2" xfId="32373" xr:uid="{00000000-0005-0000-0000-000052140000}"/>
    <cellStyle name="Normal 2 2 2 2 3 2 2 2 2 2 3 3" xfId="24227" xr:uid="{00000000-0005-0000-0000-000053140000}"/>
    <cellStyle name="Normal 2 2 2 2 3 2 2 2 2 2 4" xfId="10778" xr:uid="{00000000-0005-0000-0000-000054140000}"/>
    <cellStyle name="Normal 2 2 2 2 3 2 2 2 2 2 4 2" xfId="27074" xr:uid="{00000000-0005-0000-0000-000055140000}"/>
    <cellStyle name="Normal 2 2 2 2 3 2 2 2 2 2 5" xfId="18928" xr:uid="{00000000-0005-0000-0000-000056140000}"/>
    <cellStyle name="Normal 2 2 2 2 3 2 2 2 2 3" xfId="3890" xr:uid="{00000000-0005-0000-0000-000057140000}"/>
    <cellStyle name="Normal 2 2 2 2 3 2 2 2 2 3 2" xfId="12036" xr:uid="{00000000-0005-0000-0000-000058140000}"/>
    <cellStyle name="Normal 2 2 2 2 3 2 2 2 2 3 2 2" xfId="28332" xr:uid="{00000000-0005-0000-0000-000059140000}"/>
    <cellStyle name="Normal 2 2 2 2 3 2 2 2 2 3 3" xfId="20186" xr:uid="{00000000-0005-0000-0000-00005A140000}"/>
    <cellStyle name="Normal 2 2 2 2 3 2 2 2 2 4" xfId="6521" xr:uid="{00000000-0005-0000-0000-00005B140000}"/>
    <cellStyle name="Normal 2 2 2 2 3 2 2 2 2 4 2" xfId="14667" xr:uid="{00000000-0005-0000-0000-00005C140000}"/>
    <cellStyle name="Normal 2 2 2 2 3 2 2 2 2 4 2 2" xfId="30963" xr:uid="{00000000-0005-0000-0000-00005D140000}"/>
    <cellStyle name="Normal 2 2 2 2 3 2 2 2 2 4 3" xfId="22817" xr:uid="{00000000-0005-0000-0000-00005E140000}"/>
    <cellStyle name="Normal 2 2 2 2 3 2 2 2 2 5" xfId="9368" xr:uid="{00000000-0005-0000-0000-00005F140000}"/>
    <cellStyle name="Normal 2 2 2 2 3 2 2 2 2 5 2" xfId="25664" xr:uid="{00000000-0005-0000-0000-000060140000}"/>
    <cellStyle name="Normal 2 2 2 2 3 2 2 2 2 6" xfId="17518" xr:uid="{00000000-0005-0000-0000-000061140000}"/>
    <cellStyle name="Normal 2 2 2 2 3 2 2 2 3" xfId="1927" xr:uid="{00000000-0005-0000-0000-000062140000}"/>
    <cellStyle name="Normal 2 2 2 2 3 2 2 2 3 2" xfId="4499" xr:uid="{00000000-0005-0000-0000-000063140000}"/>
    <cellStyle name="Normal 2 2 2 2 3 2 2 2 3 2 2" xfId="12645" xr:uid="{00000000-0005-0000-0000-000064140000}"/>
    <cellStyle name="Normal 2 2 2 2 3 2 2 2 3 2 2 2" xfId="28941" xr:uid="{00000000-0005-0000-0000-000065140000}"/>
    <cellStyle name="Normal 2 2 2 2 3 2 2 2 3 2 3" xfId="20795" xr:uid="{00000000-0005-0000-0000-000066140000}"/>
    <cellStyle name="Normal 2 2 2 2 3 2 2 2 3 3" xfId="7226" xr:uid="{00000000-0005-0000-0000-000067140000}"/>
    <cellStyle name="Normal 2 2 2 2 3 2 2 2 3 3 2" xfId="15372" xr:uid="{00000000-0005-0000-0000-000068140000}"/>
    <cellStyle name="Normal 2 2 2 2 3 2 2 2 3 3 2 2" xfId="31668" xr:uid="{00000000-0005-0000-0000-000069140000}"/>
    <cellStyle name="Normal 2 2 2 2 3 2 2 2 3 3 3" xfId="23522" xr:uid="{00000000-0005-0000-0000-00006A140000}"/>
    <cellStyle name="Normal 2 2 2 2 3 2 2 2 3 4" xfId="10073" xr:uid="{00000000-0005-0000-0000-00006B140000}"/>
    <cellStyle name="Normal 2 2 2 2 3 2 2 2 3 4 2" xfId="26369" xr:uid="{00000000-0005-0000-0000-00006C140000}"/>
    <cellStyle name="Normal 2 2 2 2 3 2 2 2 3 5" xfId="18223" xr:uid="{00000000-0005-0000-0000-00006D140000}"/>
    <cellStyle name="Normal 2 2 2 2 3 2 2 2 4" xfId="3281" xr:uid="{00000000-0005-0000-0000-00006E140000}"/>
    <cellStyle name="Normal 2 2 2 2 3 2 2 2 4 2" xfId="11427" xr:uid="{00000000-0005-0000-0000-00006F140000}"/>
    <cellStyle name="Normal 2 2 2 2 3 2 2 2 4 2 2" xfId="27723" xr:uid="{00000000-0005-0000-0000-000070140000}"/>
    <cellStyle name="Normal 2 2 2 2 3 2 2 2 4 3" xfId="19577" xr:uid="{00000000-0005-0000-0000-000071140000}"/>
    <cellStyle name="Normal 2 2 2 2 3 2 2 2 5" xfId="5816" xr:uid="{00000000-0005-0000-0000-000072140000}"/>
    <cellStyle name="Normal 2 2 2 2 3 2 2 2 5 2" xfId="13962" xr:uid="{00000000-0005-0000-0000-000073140000}"/>
    <cellStyle name="Normal 2 2 2 2 3 2 2 2 5 2 2" xfId="30258" xr:uid="{00000000-0005-0000-0000-000074140000}"/>
    <cellStyle name="Normal 2 2 2 2 3 2 2 2 5 3" xfId="22112" xr:uid="{00000000-0005-0000-0000-000075140000}"/>
    <cellStyle name="Normal 2 2 2 2 3 2 2 2 6" xfId="8663" xr:uid="{00000000-0005-0000-0000-000076140000}"/>
    <cellStyle name="Normal 2 2 2 2 3 2 2 2 6 2" xfId="24959" xr:uid="{00000000-0005-0000-0000-000077140000}"/>
    <cellStyle name="Normal 2 2 2 2 3 2 2 2 7" xfId="16813" xr:uid="{00000000-0005-0000-0000-000078140000}"/>
    <cellStyle name="Normal 2 2 2 2 3 2 2 3" xfId="878" xr:uid="{00000000-0005-0000-0000-000079140000}"/>
    <cellStyle name="Normal 2 2 2 2 3 2 2 3 2" xfId="2288" xr:uid="{00000000-0005-0000-0000-00007A140000}"/>
    <cellStyle name="Normal 2 2 2 2 3 2 2 3 2 2" xfId="4812" xr:uid="{00000000-0005-0000-0000-00007B140000}"/>
    <cellStyle name="Normal 2 2 2 2 3 2 2 3 2 2 2" xfId="12958" xr:uid="{00000000-0005-0000-0000-00007C140000}"/>
    <cellStyle name="Normal 2 2 2 2 3 2 2 3 2 2 2 2" xfId="29254" xr:uid="{00000000-0005-0000-0000-00007D140000}"/>
    <cellStyle name="Normal 2 2 2 2 3 2 2 3 2 2 3" xfId="21108" xr:uid="{00000000-0005-0000-0000-00007E140000}"/>
    <cellStyle name="Normal 2 2 2 2 3 2 2 3 2 3" xfId="7587" xr:uid="{00000000-0005-0000-0000-00007F140000}"/>
    <cellStyle name="Normal 2 2 2 2 3 2 2 3 2 3 2" xfId="15733" xr:uid="{00000000-0005-0000-0000-000080140000}"/>
    <cellStyle name="Normal 2 2 2 2 3 2 2 3 2 3 2 2" xfId="32029" xr:uid="{00000000-0005-0000-0000-000081140000}"/>
    <cellStyle name="Normal 2 2 2 2 3 2 2 3 2 3 3" xfId="23883" xr:uid="{00000000-0005-0000-0000-000082140000}"/>
    <cellStyle name="Normal 2 2 2 2 3 2 2 3 2 4" xfId="10434" xr:uid="{00000000-0005-0000-0000-000083140000}"/>
    <cellStyle name="Normal 2 2 2 2 3 2 2 3 2 4 2" xfId="26730" xr:uid="{00000000-0005-0000-0000-000084140000}"/>
    <cellStyle name="Normal 2 2 2 2 3 2 2 3 2 5" xfId="18584" xr:uid="{00000000-0005-0000-0000-000085140000}"/>
    <cellStyle name="Normal 2 2 2 2 3 2 2 3 3" xfId="3594" xr:uid="{00000000-0005-0000-0000-000086140000}"/>
    <cellStyle name="Normal 2 2 2 2 3 2 2 3 3 2" xfId="11740" xr:uid="{00000000-0005-0000-0000-000087140000}"/>
    <cellStyle name="Normal 2 2 2 2 3 2 2 3 3 2 2" xfId="28036" xr:uid="{00000000-0005-0000-0000-000088140000}"/>
    <cellStyle name="Normal 2 2 2 2 3 2 2 3 3 3" xfId="19890" xr:uid="{00000000-0005-0000-0000-000089140000}"/>
    <cellStyle name="Normal 2 2 2 2 3 2 2 3 4" xfId="6177" xr:uid="{00000000-0005-0000-0000-00008A140000}"/>
    <cellStyle name="Normal 2 2 2 2 3 2 2 3 4 2" xfId="14323" xr:uid="{00000000-0005-0000-0000-00008B140000}"/>
    <cellStyle name="Normal 2 2 2 2 3 2 2 3 4 2 2" xfId="30619" xr:uid="{00000000-0005-0000-0000-00008C140000}"/>
    <cellStyle name="Normal 2 2 2 2 3 2 2 3 4 3" xfId="22473" xr:uid="{00000000-0005-0000-0000-00008D140000}"/>
    <cellStyle name="Normal 2 2 2 2 3 2 2 3 5" xfId="9024" xr:uid="{00000000-0005-0000-0000-00008E140000}"/>
    <cellStyle name="Normal 2 2 2 2 3 2 2 3 5 2" xfId="25320" xr:uid="{00000000-0005-0000-0000-00008F140000}"/>
    <cellStyle name="Normal 2 2 2 2 3 2 2 3 6" xfId="17174" xr:uid="{00000000-0005-0000-0000-000090140000}"/>
    <cellStyle name="Normal 2 2 2 2 3 2 2 4" xfId="1583" xr:uid="{00000000-0005-0000-0000-000091140000}"/>
    <cellStyle name="Normal 2 2 2 2 3 2 2 4 2" xfId="4203" xr:uid="{00000000-0005-0000-0000-000092140000}"/>
    <cellStyle name="Normal 2 2 2 2 3 2 2 4 2 2" xfId="12349" xr:uid="{00000000-0005-0000-0000-000093140000}"/>
    <cellStyle name="Normal 2 2 2 2 3 2 2 4 2 2 2" xfId="28645" xr:uid="{00000000-0005-0000-0000-000094140000}"/>
    <cellStyle name="Normal 2 2 2 2 3 2 2 4 2 3" xfId="20499" xr:uid="{00000000-0005-0000-0000-000095140000}"/>
    <cellStyle name="Normal 2 2 2 2 3 2 2 4 3" xfId="6882" xr:uid="{00000000-0005-0000-0000-000096140000}"/>
    <cellStyle name="Normal 2 2 2 2 3 2 2 4 3 2" xfId="15028" xr:uid="{00000000-0005-0000-0000-000097140000}"/>
    <cellStyle name="Normal 2 2 2 2 3 2 2 4 3 2 2" xfId="31324" xr:uid="{00000000-0005-0000-0000-000098140000}"/>
    <cellStyle name="Normal 2 2 2 2 3 2 2 4 3 3" xfId="23178" xr:uid="{00000000-0005-0000-0000-000099140000}"/>
    <cellStyle name="Normal 2 2 2 2 3 2 2 4 4" xfId="9729" xr:uid="{00000000-0005-0000-0000-00009A140000}"/>
    <cellStyle name="Normal 2 2 2 2 3 2 2 4 4 2" xfId="26025" xr:uid="{00000000-0005-0000-0000-00009B140000}"/>
    <cellStyle name="Normal 2 2 2 2 3 2 2 4 5" xfId="17879" xr:uid="{00000000-0005-0000-0000-00009C140000}"/>
    <cellStyle name="Normal 2 2 2 2 3 2 2 5" xfId="2985" xr:uid="{00000000-0005-0000-0000-00009D140000}"/>
    <cellStyle name="Normal 2 2 2 2 3 2 2 5 2" xfId="11131" xr:uid="{00000000-0005-0000-0000-00009E140000}"/>
    <cellStyle name="Normal 2 2 2 2 3 2 2 5 2 2" xfId="27427" xr:uid="{00000000-0005-0000-0000-00009F140000}"/>
    <cellStyle name="Normal 2 2 2 2 3 2 2 5 3" xfId="19281" xr:uid="{00000000-0005-0000-0000-0000A0140000}"/>
    <cellStyle name="Normal 2 2 2 2 3 2 2 6" xfId="5472" xr:uid="{00000000-0005-0000-0000-0000A1140000}"/>
    <cellStyle name="Normal 2 2 2 2 3 2 2 6 2" xfId="13618" xr:uid="{00000000-0005-0000-0000-0000A2140000}"/>
    <cellStyle name="Normal 2 2 2 2 3 2 2 6 2 2" xfId="29914" xr:uid="{00000000-0005-0000-0000-0000A3140000}"/>
    <cellStyle name="Normal 2 2 2 2 3 2 2 6 3" xfId="21768" xr:uid="{00000000-0005-0000-0000-0000A4140000}"/>
    <cellStyle name="Normal 2 2 2 2 3 2 2 7" xfId="8319" xr:uid="{00000000-0005-0000-0000-0000A5140000}"/>
    <cellStyle name="Normal 2 2 2 2 3 2 2 7 2" xfId="24615" xr:uid="{00000000-0005-0000-0000-0000A6140000}"/>
    <cellStyle name="Normal 2 2 2 2 3 2 2 8" xfId="16469" xr:uid="{00000000-0005-0000-0000-0000A7140000}"/>
    <cellStyle name="Normal 2 2 2 2 3 2 3" xfId="248" xr:uid="{00000000-0005-0000-0000-0000A8140000}"/>
    <cellStyle name="Normal 2 2 2 2 3 2 3 2" xfId="592" xr:uid="{00000000-0005-0000-0000-0000A9140000}"/>
    <cellStyle name="Normal 2 2 2 2 3 2 3 2 2" xfId="1298" xr:uid="{00000000-0005-0000-0000-0000AA140000}"/>
    <cellStyle name="Normal 2 2 2 2 3 2 3 2 2 2" xfId="2708" xr:uid="{00000000-0005-0000-0000-0000AB140000}"/>
    <cellStyle name="Normal 2 2 2 2 3 2 3 2 2 2 2" xfId="5182" xr:uid="{00000000-0005-0000-0000-0000AC140000}"/>
    <cellStyle name="Normal 2 2 2 2 3 2 3 2 2 2 2 2" xfId="13328" xr:uid="{00000000-0005-0000-0000-0000AD140000}"/>
    <cellStyle name="Normal 2 2 2 2 3 2 3 2 2 2 2 2 2" xfId="29624" xr:uid="{00000000-0005-0000-0000-0000AE140000}"/>
    <cellStyle name="Normal 2 2 2 2 3 2 3 2 2 2 2 3" xfId="21478" xr:uid="{00000000-0005-0000-0000-0000AF140000}"/>
    <cellStyle name="Normal 2 2 2 2 3 2 3 2 2 2 3" xfId="8007" xr:uid="{00000000-0005-0000-0000-0000B0140000}"/>
    <cellStyle name="Normal 2 2 2 2 3 2 3 2 2 2 3 2" xfId="16153" xr:uid="{00000000-0005-0000-0000-0000B1140000}"/>
    <cellStyle name="Normal 2 2 2 2 3 2 3 2 2 2 3 2 2" xfId="32449" xr:uid="{00000000-0005-0000-0000-0000B2140000}"/>
    <cellStyle name="Normal 2 2 2 2 3 2 3 2 2 2 3 3" xfId="24303" xr:uid="{00000000-0005-0000-0000-0000B3140000}"/>
    <cellStyle name="Normal 2 2 2 2 3 2 3 2 2 2 4" xfId="10854" xr:uid="{00000000-0005-0000-0000-0000B4140000}"/>
    <cellStyle name="Normal 2 2 2 2 3 2 3 2 2 2 4 2" xfId="27150" xr:uid="{00000000-0005-0000-0000-0000B5140000}"/>
    <cellStyle name="Normal 2 2 2 2 3 2 3 2 2 2 5" xfId="19004" xr:uid="{00000000-0005-0000-0000-0000B6140000}"/>
    <cellStyle name="Normal 2 2 2 2 3 2 3 2 2 3" xfId="3964" xr:uid="{00000000-0005-0000-0000-0000B7140000}"/>
    <cellStyle name="Normal 2 2 2 2 3 2 3 2 2 3 2" xfId="12110" xr:uid="{00000000-0005-0000-0000-0000B8140000}"/>
    <cellStyle name="Normal 2 2 2 2 3 2 3 2 2 3 2 2" xfId="28406" xr:uid="{00000000-0005-0000-0000-0000B9140000}"/>
    <cellStyle name="Normal 2 2 2 2 3 2 3 2 2 3 3" xfId="20260" xr:uid="{00000000-0005-0000-0000-0000BA140000}"/>
    <cellStyle name="Normal 2 2 2 2 3 2 3 2 2 4" xfId="6597" xr:uid="{00000000-0005-0000-0000-0000BB140000}"/>
    <cellStyle name="Normal 2 2 2 2 3 2 3 2 2 4 2" xfId="14743" xr:uid="{00000000-0005-0000-0000-0000BC140000}"/>
    <cellStyle name="Normal 2 2 2 2 3 2 3 2 2 4 2 2" xfId="31039" xr:uid="{00000000-0005-0000-0000-0000BD140000}"/>
    <cellStyle name="Normal 2 2 2 2 3 2 3 2 2 4 3" xfId="22893" xr:uid="{00000000-0005-0000-0000-0000BE140000}"/>
    <cellStyle name="Normal 2 2 2 2 3 2 3 2 2 5" xfId="9444" xr:uid="{00000000-0005-0000-0000-0000BF140000}"/>
    <cellStyle name="Normal 2 2 2 2 3 2 3 2 2 5 2" xfId="25740" xr:uid="{00000000-0005-0000-0000-0000C0140000}"/>
    <cellStyle name="Normal 2 2 2 2 3 2 3 2 2 6" xfId="17594" xr:uid="{00000000-0005-0000-0000-0000C1140000}"/>
    <cellStyle name="Normal 2 2 2 2 3 2 3 2 3" xfId="2003" xr:uid="{00000000-0005-0000-0000-0000C2140000}"/>
    <cellStyle name="Normal 2 2 2 2 3 2 3 2 3 2" xfId="4573" xr:uid="{00000000-0005-0000-0000-0000C3140000}"/>
    <cellStyle name="Normal 2 2 2 2 3 2 3 2 3 2 2" xfId="12719" xr:uid="{00000000-0005-0000-0000-0000C4140000}"/>
    <cellStyle name="Normal 2 2 2 2 3 2 3 2 3 2 2 2" xfId="29015" xr:uid="{00000000-0005-0000-0000-0000C5140000}"/>
    <cellStyle name="Normal 2 2 2 2 3 2 3 2 3 2 3" xfId="20869" xr:uid="{00000000-0005-0000-0000-0000C6140000}"/>
    <cellStyle name="Normal 2 2 2 2 3 2 3 2 3 3" xfId="7302" xr:uid="{00000000-0005-0000-0000-0000C7140000}"/>
    <cellStyle name="Normal 2 2 2 2 3 2 3 2 3 3 2" xfId="15448" xr:uid="{00000000-0005-0000-0000-0000C8140000}"/>
    <cellStyle name="Normal 2 2 2 2 3 2 3 2 3 3 2 2" xfId="31744" xr:uid="{00000000-0005-0000-0000-0000C9140000}"/>
    <cellStyle name="Normal 2 2 2 2 3 2 3 2 3 3 3" xfId="23598" xr:uid="{00000000-0005-0000-0000-0000CA140000}"/>
    <cellStyle name="Normal 2 2 2 2 3 2 3 2 3 4" xfId="10149" xr:uid="{00000000-0005-0000-0000-0000CB140000}"/>
    <cellStyle name="Normal 2 2 2 2 3 2 3 2 3 4 2" xfId="26445" xr:uid="{00000000-0005-0000-0000-0000CC140000}"/>
    <cellStyle name="Normal 2 2 2 2 3 2 3 2 3 5" xfId="18299" xr:uid="{00000000-0005-0000-0000-0000CD140000}"/>
    <cellStyle name="Normal 2 2 2 2 3 2 3 2 4" xfId="3355" xr:uid="{00000000-0005-0000-0000-0000CE140000}"/>
    <cellStyle name="Normal 2 2 2 2 3 2 3 2 4 2" xfId="11501" xr:uid="{00000000-0005-0000-0000-0000CF140000}"/>
    <cellStyle name="Normal 2 2 2 2 3 2 3 2 4 2 2" xfId="27797" xr:uid="{00000000-0005-0000-0000-0000D0140000}"/>
    <cellStyle name="Normal 2 2 2 2 3 2 3 2 4 3" xfId="19651" xr:uid="{00000000-0005-0000-0000-0000D1140000}"/>
    <cellStyle name="Normal 2 2 2 2 3 2 3 2 5" xfId="5892" xr:uid="{00000000-0005-0000-0000-0000D2140000}"/>
    <cellStyle name="Normal 2 2 2 2 3 2 3 2 5 2" xfId="14038" xr:uid="{00000000-0005-0000-0000-0000D3140000}"/>
    <cellStyle name="Normal 2 2 2 2 3 2 3 2 5 2 2" xfId="30334" xr:uid="{00000000-0005-0000-0000-0000D4140000}"/>
    <cellStyle name="Normal 2 2 2 2 3 2 3 2 5 3" xfId="22188" xr:uid="{00000000-0005-0000-0000-0000D5140000}"/>
    <cellStyle name="Normal 2 2 2 2 3 2 3 2 6" xfId="8739" xr:uid="{00000000-0005-0000-0000-0000D6140000}"/>
    <cellStyle name="Normal 2 2 2 2 3 2 3 2 6 2" xfId="25035" xr:uid="{00000000-0005-0000-0000-0000D7140000}"/>
    <cellStyle name="Normal 2 2 2 2 3 2 3 2 7" xfId="16889" xr:uid="{00000000-0005-0000-0000-0000D8140000}"/>
    <cellStyle name="Normal 2 2 2 2 3 2 3 3" xfId="954" xr:uid="{00000000-0005-0000-0000-0000D9140000}"/>
    <cellStyle name="Normal 2 2 2 2 3 2 3 3 2" xfId="2364" xr:uid="{00000000-0005-0000-0000-0000DA140000}"/>
    <cellStyle name="Normal 2 2 2 2 3 2 3 3 2 2" xfId="4886" xr:uid="{00000000-0005-0000-0000-0000DB140000}"/>
    <cellStyle name="Normal 2 2 2 2 3 2 3 3 2 2 2" xfId="13032" xr:uid="{00000000-0005-0000-0000-0000DC140000}"/>
    <cellStyle name="Normal 2 2 2 2 3 2 3 3 2 2 2 2" xfId="29328" xr:uid="{00000000-0005-0000-0000-0000DD140000}"/>
    <cellStyle name="Normal 2 2 2 2 3 2 3 3 2 2 3" xfId="21182" xr:uid="{00000000-0005-0000-0000-0000DE140000}"/>
    <cellStyle name="Normal 2 2 2 2 3 2 3 3 2 3" xfId="7663" xr:uid="{00000000-0005-0000-0000-0000DF140000}"/>
    <cellStyle name="Normal 2 2 2 2 3 2 3 3 2 3 2" xfId="15809" xr:uid="{00000000-0005-0000-0000-0000E0140000}"/>
    <cellStyle name="Normal 2 2 2 2 3 2 3 3 2 3 2 2" xfId="32105" xr:uid="{00000000-0005-0000-0000-0000E1140000}"/>
    <cellStyle name="Normal 2 2 2 2 3 2 3 3 2 3 3" xfId="23959" xr:uid="{00000000-0005-0000-0000-0000E2140000}"/>
    <cellStyle name="Normal 2 2 2 2 3 2 3 3 2 4" xfId="10510" xr:uid="{00000000-0005-0000-0000-0000E3140000}"/>
    <cellStyle name="Normal 2 2 2 2 3 2 3 3 2 4 2" xfId="26806" xr:uid="{00000000-0005-0000-0000-0000E4140000}"/>
    <cellStyle name="Normal 2 2 2 2 3 2 3 3 2 5" xfId="18660" xr:uid="{00000000-0005-0000-0000-0000E5140000}"/>
    <cellStyle name="Normal 2 2 2 2 3 2 3 3 3" xfId="3668" xr:uid="{00000000-0005-0000-0000-0000E6140000}"/>
    <cellStyle name="Normal 2 2 2 2 3 2 3 3 3 2" xfId="11814" xr:uid="{00000000-0005-0000-0000-0000E7140000}"/>
    <cellStyle name="Normal 2 2 2 2 3 2 3 3 3 2 2" xfId="28110" xr:uid="{00000000-0005-0000-0000-0000E8140000}"/>
    <cellStyle name="Normal 2 2 2 2 3 2 3 3 3 3" xfId="19964" xr:uid="{00000000-0005-0000-0000-0000E9140000}"/>
    <cellStyle name="Normal 2 2 2 2 3 2 3 3 4" xfId="6253" xr:uid="{00000000-0005-0000-0000-0000EA140000}"/>
    <cellStyle name="Normal 2 2 2 2 3 2 3 3 4 2" xfId="14399" xr:uid="{00000000-0005-0000-0000-0000EB140000}"/>
    <cellStyle name="Normal 2 2 2 2 3 2 3 3 4 2 2" xfId="30695" xr:uid="{00000000-0005-0000-0000-0000EC140000}"/>
    <cellStyle name="Normal 2 2 2 2 3 2 3 3 4 3" xfId="22549" xr:uid="{00000000-0005-0000-0000-0000ED140000}"/>
    <cellStyle name="Normal 2 2 2 2 3 2 3 3 5" xfId="9100" xr:uid="{00000000-0005-0000-0000-0000EE140000}"/>
    <cellStyle name="Normal 2 2 2 2 3 2 3 3 5 2" xfId="25396" xr:uid="{00000000-0005-0000-0000-0000EF140000}"/>
    <cellStyle name="Normal 2 2 2 2 3 2 3 3 6" xfId="17250" xr:uid="{00000000-0005-0000-0000-0000F0140000}"/>
    <cellStyle name="Normal 2 2 2 2 3 2 3 4" xfId="1659" xr:uid="{00000000-0005-0000-0000-0000F1140000}"/>
    <cellStyle name="Normal 2 2 2 2 3 2 3 4 2" xfId="4277" xr:uid="{00000000-0005-0000-0000-0000F2140000}"/>
    <cellStyle name="Normal 2 2 2 2 3 2 3 4 2 2" xfId="12423" xr:uid="{00000000-0005-0000-0000-0000F3140000}"/>
    <cellStyle name="Normal 2 2 2 2 3 2 3 4 2 2 2" xfId="28719" xr:uid="{00000000-0005-0000-0000-0000F4140000}"/>
    <cellStyle name="Normal 2 2 2 2 3 2 3 4 2 3" xfId="20573" xr:uid="{00000000-0005-0000-0000-0000F5140000}"/>
    <cellStyle name="Normal 2 2 2 2 3 2 3 4 3" xfId="6958" xr:uid="{00000000-0005-0000-0000-0000F6140000}"/>
    <cellStyle name="Normal 2 2 2 2 3 2 3 4 3 2" xfId="15104" xr:uid="{00000000-0005-0000-0000-0000F7140000}"/>
    <cellStyle name="Normal 2 2 2 2 3 2 3 4 3 2 2" xfId="31400" xr:uid="{00000000-0005-0000-0000-0000F8140000}"/>
    <cellStyle name="Normal 2 2 2 2 3 2 3 4 3 3" xfId="23254" xr:uid="{00000000-0005-0000-0000-0000F9140000}"/>
    <cellStyle name="Normal 2 2 2 2 3 2 3 4 4" xfId="9805" xr:uid="{00000000-0005-0000-0000-0000FA140000}"/>
    <cellStyle name="Normal 2 2 2 2 3 2 3 4 4 2" xfId="26101" xr:uid="{00000000-0005-0000-0000-0000FB140000}"/>
    <cellStyle name="Normal 2 2 2 2 3 2 3 4 5" xfId="17955" xr:uid="{00000000-0005-0000-0000-0000FC140000}"/>
    <cellStyle name="Normal 2 2 2 2 3 2 3 5" xfId="3059" xr:uid="{00000000-0005-0000-0000-0000FD140000}"/>
    <cellStyle name="Normal 2 2 2 2 3 2 3 5 2" xfId="11205" xr:uid="{00000000-0005-0000-0000-0000FE140000}"/>
    <cellStyle name="Normal 2 2 2 2 3 2 3 5 2 2" xfId="27501" xr:uid="{00000000-0005-0000-0000-0000FF140000}"/>
    <cellStyle name="Normal 2 2 2 2 3 2 3 5 3" xfId="19355" xr:uid="{00000000-0005-0000-0000-000000150000}"/>
    <cellStyle name="Normal 2 2 2 2 3 2 3 6" xfId="5548" xr:uid="{00000000-0005-0000-0000-000001150000}"/>
    <cellStyle name="Normal 2 2 2 2 3 2 3 6 2" xfId="13694" xr:uid="{00000000-0005-0000-0000-000002150000}"/>
    <cellStyle name="Normal 2 2 2 2 3 2 3 6 2 2" xfId="29990" xr:uid="{00000000-0005-0000-0000-000003150000}"/>
    <cellStyle name="Normal 2 2 2 2 3 2 3 6 3" xfId="21844" xr:uid="{00000000-0005-0000-0000-000004150000}"/>
    <cellStyle name="Normal 2 2 2 2 3 2 3 7" xfId="8395" xr:uid="{00000000-0005-0000-0000-000005150000}"/>
    <cellStyle name="Normal 2 2 2 2 3 2 3 7 2" xfId="24691" xr:uid="{00000000-0005-0000-0000-000006150000}"/>
    <cellStyle name="Normal 2 2 2 2 3 2 3 8" xfId="16545" xr:uid="{00000000-0005-0000-0000-000007150000}"/>
    <cellStyle name="Normal 2 2 2 2 3 2 4" xfId="336" xr:uid="{00000000-0005-0000-0000-000008150000}"/>
    <cellStyle name="Normal 2 2 2 2 3 2 4 2" xfId="680" xr:uid="{00000000-0005-0000-0000-000009150000}"/>
    <cellStyle name="Normal 2 2 2 2 3 2 4 2 2" xfId="1386" xr:uid="{00000000-0005-0000-0000-00000A150000}"/>
    <cellStyle name="Normal 2 2 2 2 3 2 4 2 2 2" xfId="2796" xr:uid="{00000000-0005-0000-0000-00000B150000}"/>
    <cellStyle name="Normal 2 2 2 2 3 2 4 2 2 2 2" xfId="5256" xr:uid="{00000000-0005-0000-0000-00000C150000}"/>
    <cellStyle name="Normal 2 2 2 2 3 2 4 2 2 2 2 2" xfId="13402" xr:uid="{00000000-0005-0000-0000-00000D150000}"/>
    <cellStyle name="Normal 2 2 2 2 3 2 4 2 2 2 2 2 2" xfId="29698" xr:uid="{00000000-0005-0000-0000-00000E150000}"/>
    <cellStyle name="Normal 2 2 2 2 3 2 4 2 2 2 2 3" xfId="21552" xr:uid="{00000000-0005-0000-0000-00000F150000}"/>
    <cellStyle name="Normal 2 2 2 2 3 2 4 2 2 2 3" xfId="8095" xr:uid="{00000000-0005-0000-0000-000010150000}"/>
    <cellStyle name="Normal 2 2 2 2 3 2 4 2 2 2 3 2" xfId="16241" xr:uid="{00000000-0005-0000-0000-000011150000}"/>
    <cellStyle name="Normal 2 2 2 2 3 2 4 2 2 2 3 2 2" xfId="32537" xr:uid="{00000000-0005-0000-0000-000012150000}"/>
    <cellStyle name="Normal 2 2 2 2 3 2 4 2 2 2 3 3" xfId="24391" xr:uid="{00000000-0005-0000-0000-000013150000}"/>
    <cellStyle name="Normal 2 2 2 2 3 2 4 2 2 2 4" xfId="10942" xr:uid="{00000000-0005-0000-0000-000014150000}"/>
    <cellStyle name="Normal 2 2 2 2 3 2 4 2 2 2 4 2" xfId="27238" xr:uid="{00000000-0005-0000-0000-000015150000}"/>
    <cellStyle name="Normal 2 2 2 2 3 2 4 2 2 2 5" xfId="19092" xr:uid="{00000000-0005-0000-0000-000016150000}"/>
    <cellStyle name="Normal 2 2 2 2 3 2 4 2 2 3" xfId="4038" xr:uid="{00000000-0005-0000-0000-000017150000}"/>
    <cellStyle name="Normal 2 2 2 2 3 2 4 2 2 3 2" xfId="12184" xr:uid="{00000000-0005-0000-0000-000018150000}"/>
    <cellStyle name="Normal 2 2 2 2 3 2 4 2 2 3 2 2" xfId="28480" xr:uid="{00000000-0005-0000-0000-000019150000}"/>
    <cellStyle name="Normal 2 2 2 2 3 2 4 2 2 3 3" xfId="20334" xr:uid="{00000000-0005-0000-0000-00001A150000}"/>
    <cellStyle name="Normal 2 2 2 2 3 2 4 2 2 4" xfId="6685" xr:uid="{00000000-0005-0000-0000-00001B150000}"/>
    <cellStyle name="Normal 2 2 2 2 3 2 4 2 2 4 2" xfId="14831" xr:uid="{00000000-0005-0000-0000-00001C150000}"/>
    <cellStyle name="Normal 2 2 2 2 3 2 4 2 2 4 2 2" xfId="31127" xr:uid="{00000000-0005-0000-0000-00001D150000}"/>
    <cellStyle name="Normal 2 2 2 2 3 2 4 2 2 4 3" xfId="22981" xr:uid="{00000000-0005-0000-0000-00001E150000}"/>
    <cellStyle name="Normal 2 2 2 2 3 2 4 2 2 5" xfId="9532" xr:uid="{00000000-0005-0000-0000-00001F150000}"/>
    <cellStyle name="Normal 2 2 2 2 3 2 4 2 2 5 2" xfId="25828" xr:uid="{00000000-0005-0000-0000-000020150000}"/>
    <cellStyle name="Normal 2 2 2 2 3 2 4 2 2 6" xfId="17682" xr:uid="{00000000-0005-0000-0000-000021150000}"/>
    <cellStyle name="Normal 2 2 2 2 3 2 4 2 3" xfId="2091" xr:uid="{00000000-0005-0000-0000-000022150000}"/>
    <cellStyle name="Normal 2 2 2 2 3 2 4 2 3 2" xfId="4647" xr:uid="{00000000-0005-0000-0000-000023150000}"/>
    <cellStyle name="Normal 2 2 2 2 3 2 4 2 3 2 2" xfId="12793" xr:uid="{00000000-0005-0000-0000-000024150000}"/>
    <cellStyle name="Normal 2 2 2 2 3 2 4 2 3 2 2 2" xfId="29089" xr:uid="{00000000-0005-0000-0000-000025150000}"/>
    <cellStyle name="Normal 2 2 2 2 3 2 4 2 3 2 3" xfId="20943" xr:uid="{00000000-0005-0000-0000-000026150000}"/>
    <cellStyle name="Normal 2 2 2 2 3 2 4 2 3 3" xfId="7390" xr:uid="{00000000-0005-0000-0000-000027150000}"/>
    <cellStyle name="Normal 2 2 2 2 3 2 4 2 3 3 2" xfId="15536" xr:uid="{00000000-0005-0000-0000-000028150000}"/>
    <cellStyle name="Normal 2 2 2 2 3 2 4 2 3 3 2 2" xfId="31832" xr:uid="{00000000-0005-0000-0000-000029150000}"/>
    <cellStyle name="Normal 2 2 2 2 3 2 4 2 3 3 3" xfId="23686" xr:uid="{00000000-0005-0000-0000-00002A150000}"/>
    <cellStyle name="Normal 2 2 2 2 3 2 4 2 3 4" xfId="10237" xr:uid="{00000000-0005-0000-0000-00002B150000}"/>
    <cellStyle name="Normal 2 2 2 2 3 2 4 2 3 4 2" xfId="26533" xr:uid="{00000000-0005-0000-0000-00002C150000}"/>
    <cellStyle name="Normal 2 2 2 2 3 2 4 2 3 5" xfId="18387" xr:uid="{00000000-0005-0000-0000-00002D150000}"/>
    <cellStyle name="Normal 2 2 2 2 3 2 4 2 4" xfId="3429" xr:uid="{00000000-0005-0000-0000-00002E150000}"/>
    <cellStyle name="Normal 2 2 2 2 3 2 4 2 4 2" xfId="11575" xr:uid="{00000000-0005-0000-0000-00002F150000}"/>
    <cellStyle name="Normal 2 2 2 2 3 2 4 2 4 2 2" xfId="27871" xr:uid="{00000000-0005-0000-0000-000030150000}"/>
    <cellStyle name="Normal 2 2 2 2 3 2 4 2 4 3" xfId="19725" xr:uid="{00000000-0005-0000-0000-000031150000}"/>
    <cellStyle name="Normal 2 2 2 2 3 2 4 2 5" xfId="5980" xr:uid="{00000000-0005-0000-0000-000032150000}"/>
    <cellStyle name="Normal 2 2 2 2 3 2 4 2 5 2" xfId="14126" xr:uid="{00000000-0005-0000-0000-000033150000}"/>
    <cellStyle name="Normal 2 2 2 2 3 2 4 2 5 2 2" xfId="30422" xr:uid="{00000000-0005-0000-0000-000034150000}"/>
    <cellStyle name="Normal 2 2 2 2 3 2 4 2 5 3" xfId="22276" xr:uid="{00000000-0005-0000-0000-000035150000}"/>
    <cellStyle name="Normal 2 2 2 2 3 2 4 2 6" xfId="8827" xr:uid="{00000000-0005-0000-0000-000036150000}"/>
    <cellStyle name="Normal 2 2 2 2 3 2 4 2 6 2" xfId="25123" xr:uid="{00000000-0005-0000-0000-000037150000}"/>
    <cellStyle name="Normal 2 2 2 2 3 2 4 2 7" xfId="16977" xr:uid="{00000000-0005-0000-0000-000038150000}"/>
    <cellStyle name="Normal 2 2 2 2 3 2 4 3" xfId="1042" xr:uid="{00000000-0005-0000-0000-000039150000}"/>
    <cellStyle name="Normal 2 2 2 2 3 2 4 3 2" xfId="2452" xr:uid="{00000000-0005-0000-0000-00003A150000}"/>
    <cellStyle name="Normal 2 2 2 2 3 2 4 3 2 2" xfId="4960" xr:uid="{00000000-0005-0000-0000-00003B150000}"/>
    <cellStyle name="Normal 2 2 2 2 3 2 4 3 2 2 2" xfId="13106" xr:uid="{00000000-0005-0000-0000-00003C150000}"/>
    <cellStyle name="Normal 2 2 2 2 3 2 4 3 2 2 2 2" xfId="29402" xr:uid="{00000000-0005-0000-0000-00003D150000}"/>
    <cellStyle name="Normal 2 2 2 2 3 2 4 3 2 2 3" xfId="21256" xr:uid="{00000000-0005-0000-0000-00003E150000}"/>
    <cellStyle name="Normal 2 2 2 2 3 2 4 3 2 3" xfId="7751" xr:uid="{00000000-0005-0000-0000-00003F150000}"/>
    <cellStyle name="Normal 2 2 2 2 3 2 4 3 2 3 2" xfId="15897" xr:uid="{00000000-0005-0000-0000-000040150000}"/>
    <cellStyle name="Normal 2 2 2 2 3 2 4 3 2 3 2 2" xfId="32193" xr:uid="{00000000-0005-0000-0000-000041150000}"/>
    <cellStyle name="Normal 2 2 2 2 3 2 4 3 2 3 3" xfId="24047" xr:uid="{00000000-0005-0000-0000-000042150000}"/>
    <cellStyle name="Normal 2 2 2 2 3 2 4 3 2 4" xfId="10598" xr:uid="{00000000-0005-0000-0000-000043150000}"/>
    <cellStyle name="Normal 2 2 2 2 3 2 4 3 2 4 2" xfId="26894" xr:uid="{00000000-0005-0000-0000-000044150000}"/>
    <cellStyle name="Normal 2 2 2 2 3 2 4 3 2 5" xfId="18748" xr:uid="{00000000-0005-0000-0000-000045150000}"/>
    <cellStyle name="Normal 2 2 2 2 3 2 4 3 3" xfId="3742" xr:uid="{00000000-0005-0000-0000-000046150000}"/>
    <cellStyle name="Normal 2 2 2 2 3 2 4 3 3 2" xfId="11888" xr:uid="{00000000-0005-0000-0000-000047150000}"/>
    <cellStyle name="Normal 2 2 2 2 3 2 4 3 3 2 2" xfId="28184" xr:uid="{00000000-0005-0000-0000-000048150000}"/>
    <cellStyle name="Normal 2 2 2 2 3 2 4 3 3 3" xfId="20038" xr:uid="{00000000-0005-0000-0000-000049150000}"/>
    <cellStyle name="Normal 2 2 2 2 3 2 4 3 4" xfId="6341" xr:uid="{00000000-0005-0000-0000-00004A150000}"/>
    <cellStyle name="Normal 2 2 2 2 3 2 4 3 4 2" xfId="14487" xr:uid="{00000000-0005-0000-0000-00004B150000}"/>
    <cellStyle name="Normal 2 2 2 2 3 2 4 3 4 2 2" xfId="30783" xr:uid="{00000000-0005-0000-0000-00004C150000}"/>
    <cellStyle name="Normal 2 2 2 2 3 2 4 3 4 3" xfId="22637" xr:uid="{00000000-0005-0000-0000-00004D150000}"/>
    <cellStyle name="Normal 2 2 2 2 3 2 4 3 5" xfId="9188" xr:uid="{00000000-0005-0000-0000-00004E150000}"/>
    <cellStyle name="Normal 2 2 2 2 3 2 4 3 5 2" xfId="25484" xr:uid="{00000000-0005-0000-0000-00004F150000}"/>
    <cellStyle name="Normal 2 2 2 2 3 2 4 3 6" xfId="17338" xr:uid="{00000000-0005-0000-0000-000050150000}"/>
    <cellStyle name="Normal 2 2 2 2 3 2 4 4" xfId="1747" xr:uid="{00000000-0005-0000-0000-000051150000}"/>
    <cellStyle name="Normal 2 2 2 2 3 2 4 4 2" xfId="4351" xr:uid="{00000000-0005-0000-0000-000052150000}"/>
    <cellStyle name="Normal 2 2 2 2 3 2 4 4 2 2" xfId="12497" xr:uid="{00000000-0005-0000-0000-000053150000}"/>
    <cellStyle name="Normal 2 2 2 2 3 2 4 4 2 2 2" xfId="28793" xr:uid="{00000000-0005-0000-0000-000054150000}"/>
    <cellStyle name="Normal 2 2 2 2 3 2 4 4 2 3" xfId="20647" xr:uid="{00000000-0005-0000-0000-000055150000}"/>
    <cellStyle name="Normal 2 2 2 2 3 2 4 4 3" xfId="7046" xr:uid="{00000000-0005-0000-0000-000056150000}"/>
    <cellStyle name="Normal 2 2 2 2 3 2 4 4 3 2" xfId="15192" xr:uid="{00000000-0005-0000-0000-000057150000}"/>
    <cellStyle name="Normal 2 2 2 2 3 2 4 4 3 2 2" xfId="31488" xr:uid="{00000000-0005-0000-0000-000058150000}"/>
    <cellStyle name="Normal 2 2 2 2 3 2 4 4 3 3" xfId="23342" xr:uid="{00000000-0005-0000-0000-000059150000}"/>
    <cellStyle name="Normal 2 2 2 2 3 2 4 4 4" xfId="9893" xr:uid="{00000000-0005-0000-0000-00005A150000}"/>
    <cellStyle name="Normal 2 2 2 2 3 2 4 4 4 2" xfId="26189" xr:uid="{00000000-0005-0000-0000-00005B150000}"/>
    <cellStyle name="Normal 2 2 2 2 3 2 4 4 5" xfId="18043" xr:uid="{00000000-0005-0000-0000-00005C150000}"/>
    <cellStyle name="Normal 2 2 2 2 3 2 4 5" xfId="3133" xr:uid="{00000000-0005-0000-0000-00005D150000}"/>
    <cellStyle name="Normal 2 2 2 2 3 2 4 5 2" xfId="11279" xr:uid="{00000000-0005-0000-0000-00005E150000}"/>
    <cellStyle name="Normal 2 2 2 2 3 2 4 5 2 2" xfId="27575" xr:uid="{00000000-0005-0000-0000-00005F150000}"/>
    <cellStyle name="Normal 2 2 2 2 3 2 4 5 3" xfId="19429" xr:uid="{00000000-0005-0000-0000-000060150000}"/>
    <cellStyle name="Normal 2 2 2 2 3 2 4 6" xfId="5636" xr:uid="{00000000-0005-0000-0000-000061150000}"/>
    <cellStyle name="Normal 2 2 2 2 3 2 4 6 2" xfId="13782" xr:uid="{00000000-0005-0000-0000-000062150000}"/>
    <cellStyle name="Normal 2 2 2 2 3 2 4 6 2 2" xfId="30078" xr:uid="{00000000-0005-0000-0000-000063150000}"/>
    <cellStyle name="Normal 2 2 2 2 3 2 4 6 3" xfId="21932" xr:uid="{00000000-0005-0000-0000-000064150000}"/>
    <cellStyle name="Normal 2 2 2 2 3 2 4 7" xfId="8483" xr:uid="{00000000-0005-0000-0000-000065150000}"/>
    <cellStyle name="Normal 2 2 2 2 3 2 4 7 2" xfId="24779" xr:uid="{00000000-0005-0000-0000-000066150000}"/>
    <cellStyle name="Normal 2 2 2 2 3 2 4 8" xfId="16633" xr:uid="{00000000-0005-0000-0000-000067150000}"/>
    <cellStyle name="Normal 2 2 2 2 3 2 5" xfId="426" xr:uid="{00000000-0005-0000-0000-000068150000}"/>
    <cellStyle name="Normal 2 2 2 2 3 2 5 2" xfId="1132" xr:uid="{00000000-0005-0000-0000-000069150000}"/>
    <cellStyle name="Normal 2 2 2 2 3 2 5 2 2" xfId="2542" xr:uid="{00000000-0005-0000-0000-00006A150000}"/>
    <cellStyle name="Normal 2 2 2 2 3 2 5 2 2 2" xfId="5034" xr:uid="{00000000-0005-0000-0000-00006B150000}"/>
    <cellStyle name="Normal 2 2 2 2 3 2 5 2 2 2 2" xfId="13180" xr:uid="{00000000-0005-0000-0000-00006C150000}"/>
    <cellStyle name="Normal 2 2 2 2 3 2 5 2 2 2 2 2" xfId="29476" xr:uid="{00000000-0005-0000-0000-00006D150000}"/>
    <cellStyle name="Normal 2 2 2 2 3 2 5 2 2 2 3" xfId="21330" xr:uid="{00000000-0005-0000-0000-00006E150000}"/>
    <cellStyle name="Normal 2 2 2 2 3 2 5 2 2 3" xfId="7841" xr:uid="{00000000-0005-0000-0000-00006F150000}"/>
    <cellStyle name="Normal 2 2 2 2 3 2 5 2 2 3 2" xfId="15987" xr:uid="{00000000-0005-0000-0000-000070150000}"/>
    <cellStyle name="Normal 2 2 2 2 3 2 5 2 2 3 2 2" xfId="32283" xr:uid="{00000000-0005-0000-0000-000071150000}"/>
    <cellStyle name="Normal 2 2 2 2 3 2 5 2 2 3 3" xfId="24137" xr:uid="{00000000-0005-0000-0000-000072150000}"/>
    <cellStyle name="Normal 2 2 2 2 3 2 5 2 2 4" xfId="10688" xr:uid="{00000000-0005-0000-0000-000073150000}"/>
    <cellStyle name="Normal 2 2 2 2 3 2 5 2 2 4 2" xfId="26984" xr:uid="{00000000-0005-0000-0000-000074150000}"/>
    <cellStyle name="Normal 2 2 2 2 3 2 5 2 2 5" xfId="18838" xr:uid="{00000000-0005-0000-0000-000075150000}"/>
    <cellStyle name="Normal 2 2 2 2 3 2 5 2 3" xfId="3816" xr:uid="{00000000-0005-0000-0000-000076150000}"/>
    <cellStyle name="Normal 2 2 2 2 3 2 5 2 3 2" xfId="11962" xr:uid="{00000000-0005-0000-0000-000077150000}"/>
    <cellStyle name="Normal 2 2 2 2 3 2 5 2 3 2 2" xfId="28258" xr:uid="{00000000-0005-0000-0000-000078150000}"/>
    <cellStyle name="Normal 2 2 2 2 3 2 5 2 3 3" xfId="20112" xr:uid="{00000000-0005-0000-0000-000079150000}"/>
    <cellStyle name="Normal 2 2 2 2 3 2 5 2 4" xfId="6431" xr:uid="{00000000-0005-0000-0000-00007A150000}"/>
    <cellStyle name="Normal 2 2 2 2 3 2 5 2 4 2" xfId="14577" xr:uid="{00000000-0005-0000-0000-00007B150000}"/>
    <cellStyle name="Normal 2 2 2 2 3 2 5 2 4 2 2" xfId="30873" xr:uid="{00000000-0005-0000-0000-00007C150000}"/>
    <cellStyle name="Normal 2 2 2 2 3 2 5 2 4 3" xfId="22727" xr:uid="{00000000-0005-0000-0000-00007D150000}"/>
    <cellStyle name="Normal 2 2 2 2 3 2 5 2 5" xfId="9278" xr:uid="{00000000-0005-0000-0000-00007E150000}"/>
    <cellStyle name="Normal 2 2 2 2 3 2 5 2 5 2" xfId="25574" xr:uid="{00000000-0005-0000-0000-00007F150000}"/>
    <cellStyle name="Normal 2 2 2 2 3 2 5 2 6" xfId="17428" xr:uid="{00000000-0005-0000-0000-000080150000}"/>
    <cellStyle name="Normal 2 2 2 2 3 2 5 3" xfId="1837" xr:uid="{00000000-0005-0000-0000-000081150000}"/>
    <cellStyle name="Normal 2 2 2 2 3 2 5 3 2" xfId="4425" xr:uid="{00000000-0005-0000-0000-000082150000}"/>
    <cellStyle name="Normal 2 2 2 2 3 2 5 3 2 2" xfId="12571" xr:uid="{00000000-0005-0000-0000-000083150000}"/>
    <cellStyle name="Normal 2 2 2 2 3 2 5 3 2 2 2" xfId="28867" xr:uid="{00000000-0005-0000-0000-000084150000}"/>
    <cellStyle name="Normal 2 2 2 2 3 2 5 3 2 3" xfId="20721" xr:uid="{00000000-0005-0000-0000-000085150000}"/>
    <cellStyle name="Normal 2 2 2 2 3 2 5 3 3" xfId="7136" xr:uid="{00000000-0005-0000-0000-000086150000}"/>
    <cellStyle name="Normal 2 2 2 2 3 2 5 3 3 2" xfId="15282" xr:uid="{00000000-0005-0000-0000-000087150000}"/>
    <cellStyle name="Normal 2 2 2 2 3 2 5 3 3 2 2" xfId="31578" xr:uid="{00000000-0005-0000-0000-000088150000}"/>
    <cellStyle name="Normal 2 2 2 2 3 2 5 3 3 3" xfId="23432" xr:uid="{00000000-0005-0000-0000-000089150000}"/>
    <cellStyle name="Normal 2 2 2 2 3 2 5 3 4" xfId="9983" xr:uid="{00000000-0005-0000-0000-00008A150000}"/>
    <cellStyle name="Normal 2 2 2 2 3 2 5 3 4 2" xfId="26279" xr:uid="{00000000-0005-0000-0000-00008B150000}"/>
    <cellStyle name="Normal 2 2 2 2 3 2 5 3 5" xfId="18133" xr:uid="{00000000-0005-0000-0000-00008C150000}"/>
    <cellStyle name="Normal 2 2 2 2 3 2 5 4" xfId="3207" xr:uid="{00000000-0005-0000-0000-00008D150000}"/>
    <cellStyle name="Normal 2 2 2 2 3 2 5 4 2" xfId="11353" xr:uid="{00000000-0005-0000-0000-00008E150000}"/>
    <cellStyle name="Normal 2 2 2 2 3 2 5 4 2 2" xfId="27649" xr:uid="{00000000-0005-0000-0000-00008F150000}"/>
    <cellStyle name="Normal 2 2 2 2 3 2 5 4 3" xfId="19503" xr:uid="{00000000-0005-0000-0000-000090150000}"/>
    <cellStyle name="Normal 2 2 2 2 3 2 5 5" xfId="5726" xr:uid="{00000000-0005-0000-0000-000091150000}"/>
    <cellStyle name="Normal 2 2 2 2 3 2 5 5 2" xfId="13872" xr:uid="{00000000-0005-0000-0000-000092150000}"/>
    <cellStyle name="Normal 2 2 2 2 3 2 5 5 2 2" xfId="30168" xr:uid="{00000000-0005-0000-0000-000093150000}"/>
    <cellStyle name="Normal 2 2 2 2 3 2 5 5 3" xfId="22022" xr:uid="{00000000-0005-0000-0000-000094150000}"/>
    <cellStyle name="Normal 2 2 2 2 3 2 5 6" xfId="8573" xr:uid="{00000000-0005-0000-0000-000095150000}"/>
    <cellStyle name="Normal 2 2 2 2 3 2 5 6 2" xfId="24869" xr:uid="{00000000-0005-0000-0000-000096150000}"/>
    <cellStyle name="Normal 2 2 2 2 3 2 5 7" xfId="16723" xr:uid="{00000000-0005-0000-0000-000097150000}"/>
    <cellStyle name="Normal 2 2 2 2 3 2 6" xfId="788" xr:uid="{00000000-0005-0000-0000-000098150000}"/>
    <cellStyle name="Normal 2 2 2 2 3 2 6 2" xfId="2198" xr:uid="{00000000-0005-0000-0000-000099150000}"/>
    <cellStyle name="Normal 2 2 2 2 3 2 6 2 2" xfId="4738" xr:uid="{00000000-0005-0000-0000-00009A150000}"/>
    <cellStyle name="Normal 2 2 2 2 3 2 6 2 2 2" xfId="12884" xr:uid="{00000000-0005-0000-0000-00009B150000}"/>
    <cellStyle name="Normal 2 2 2 2 3 2 6 2 2 2 2" xfId="29180" xr:uid="{00000000-0005-0000-0000-00009C150000}"/>
    <cellStyle name="Normal 2 2 2 2 3 2 6 2 2 3" xfId="21034" xr:uid="{00000000-0005-0000-0000-00009D150000}"/>
    <cellStyle name="Normal 2 2 2 2 3 2 6 2 3" xfId="7497" xr:uid="{00000000-0005-0000-0000-00009E150000}"/>
    <cellStyle name="Normal 2 2 2 2 3 2 6 2 3 2" xfId="15643" xr:uid="{00000000-0005-0000-0000-00009F150000}"/>
    <cellStyle name="Normal 2 2 2 2 3 2 6 2 3 2 2" xfId="31939" xr:uid="{00000000-0005-0000-0000-0000A0150000}"/>
    <cellStyle name="Normal 2 2 2 2 3 2 6 2 3 3" xfId="23793" xr:uid="{00000000-0005-0000-0000-0000A1150000}"/>
    <cellStyle name="Normal 2 2 2 2 3 2 6 2 4" xfId="10344" xr:uid="{00000000-0005-0000-0000-0000A2150000}"/>
    <cellStyle name="Normal 2 2 2 2 3 2 6 2 4 2" xfId="26640" xr:uid="{00000000-0005-0000-0000-0000A3150000}"/>
    <cellStyle name="Normal 2 2 2 2 3 2 6 2 5" xfId="18494" xr:uid="{00000000-0005-0000-0000-0000A4150000}"/>
    <cellStyle name="Normal 2 2 2 2 3 2 6 3" xfId="3520" xr:uid="{00000000-0005-0000-0000-0000A5150000}"/>
    <cellStyle name="Normal 2 2 2 2 3 2 6 3 2" xfId="11666" xr:uid="{00000000-0005-0000-0000-0000A6150000}"/>
    <cellStyle name="Normal 2 2 2 2 3 2 6 3 2 2" xfId="27962" xr:uid="{00000000-0005-0000-0000-0000A7150000}"/>
    <cellStyle name="Normal 2 2 2 2 3 2 6 3 3" xfId="19816" xr:uid="{00000000-0005-0000-0000-0000A8150000}"/>
    <cellStyle name="Normal 2 2 2 2 3 2 6 4" xfId="6087" xr:uid="{00000000-0005-0000-0000-0000A9150000}"/>
    <cellStyle name="Normal 2 2 2 2 3 2 6 4 2" xfId="14233" xr:uid="{00000000-0005-0000-0000-0000AA150000}"/>
    <cellStyle name="Normal 2 2 2 2 3 2 6 4 2 2" xfId="30529" xr:uid="{00000000-0005-0000-0000-0000AB150000}"/>
    <cellStyle name="Normal 2 2 2 2 3 2 6 4 3" xfId="22383" xr:uid="{00000000-0005-0000-0000-0000AC150000}"/>
    <cellStyle name="Normal 2 2 2 2 3 2 6 5" xfId="8934" xr:uid="{00000000-0005-0000-0000-0000AD150000}"/>
    <cellStyle name="Normal 2 2 2 2 3 2 6 5 2" xfId="25230" xr:uid="{00000000-0005-0000-0000-0000AE150000}"/>
    <cellStyle name="Normal 2 2 2 2 3 2 6 6" xfId="17084" xr:uid="{00000000-0005-0000-0000-0000AF150000}"/>
    <cellStyle name="Normal 2 2 2 2 3 2 7" xfId="1493" xr:uid="{00000000-0005-0000-0000-0000B0150000}"/>
    <cellStyle name="Normal 2 2 2 2 3 2 7 2" xfId="4129" xr:uid="{00000000-0005-0000-0000-0000B1150000}"/>
    <cellStyle name="Normal 2 2 2 2 3 2 7 2 2" xfId="12275" xr:uid="{00000000-0005-0000-0000-0000B2150000}"/>
    <cellStyle name="Normal 2 2 2 2 3 2 7 2 2 2" xfId="28571" xr:uid="{00000000-0005-0000-0000-0000B3150000}"/>
    <cellStyle name="Normal 2 2 2 2 3 2 7 2 3" xfId="20425" xr:uid="{00000000-0005-0000-0000-0000B4150000}"/>
    <cellStyle name="Normal 2 2 2 2 3 2 7 3" xfId="6792" xr:uid="{00000000-0005-0000-0000-0000B5150000}"/>
    <cellStyle name="Normal 2 2 2 2 3 2 7 3 2" xfId="14938" xr:uid="{00000000-0005-0000-0000-0000B6150000}"/>
    <cellStyle name="Normal 2 2 2 2 3 2 7 3 2 2" xfId="31234" xr:uid="{00000000-0005-0000-0000-0000B7150000}"/>
    <cellStyle name="Normal 2 2 2 2 3 2 7 3 3" xfId="23088" xr:uid="{00000000-0005-0000-0000-0000B8150000}"/>
    <cellStyle name="Normal 2 2 2 2 3 2 7 4" xfId="9639" xr:uid="{00000000-0005-0000-0000-0000B9150000}"/>
    <cellStyle name="Normal 2 2 2 2 3 2 7 4 2" xfId="25935" xr:uid="{00000000-0005-0000-0000-0000BA150000}"/>
    <cellStyle name="Normal 2 2 2 2 3 2 7 5" xfId="17789" xr:uid="{00000000-0005-0000-0000-0000BB150000}"/>
    <cellStyle name="Normal 2 2 2 2 3 2 8" xfId="2911" xr:uid="{00000000-0005-0000-0000-0000BC150000}"/>
    <cellStyle name="Normal 2 2 2 2 3 2 8 2" xfId="11057" xr:uid="{00000000-0005-0000-0000-0000BD150000}"/>
    <cellStyle name="Normal 2 2 2 2 3 2 8 2 2" xfId="27353" xr:uid="{00000000-0005-0000-0000-0000BE150000}"/>
    <cellStyle name="Normal 2 2 2 2 3 2 8 3" xfId="19207" xr:uid="{00000000-0005-0000-0000-0000BF150000}"/>
    <cellStyle name="Normal 2 2 2 2 3 2 9" xfId="5382" xr:uid="{00000000-0005-0000-0000-0000C0150000}"/>
    <cellStyle name="Normal 2 2 2 2 3 2 9 2" xfId="13528" xr:uid="{00000000-0005-0000-0000-0000C1150000}"/>
    <cellStyle name="Normal 2 2 2 2 3 2 9 2 2" xfId="29824" xr:uid="{00000000-0005-0000-0000-0000C2150000}"/>
    <cellStyle name="Normal 2 2 2 2 3 2 9 3" xfId="21678" xr:uid="{00000000-0005-0000-0000-0000C3150000}"/>
    <cellStyle name="Normal 2 2 2 2 3 3" xfId="128" xr:uid="{00000000-0005-0000-0000-0000C4150000}"/>
    <cellStyle name="Normal 2 2 2 2 3 3 2" xfId="472" xr:uid="{00000000-0005-0000-0000-0000C5150000}"/>
    <cellStyle name="Normal 2 2 2 2 3 3 2 2" xfId="1178" xr:uid="{00000000-0005-0000-0000-0000C6150000}"/>
    <cellStyle name="Normal 2 2 2 2 3 3 2 2 2" xfId="2588" xr:uid="{00000000-0005-0000-0000-0000C7150000}"/>
    <cellStyle name="Normal 2 2 2 2 3 3 2 2 2 2" xfId="5072" xr:uid="{00000000-0005-0000-0000-0000C8150000}"/>
    <cellStyle name="Normal 2 2 2 2 3 3 2 2 2 2 2" xfId="13218" xr:uid="{00000000-0005-0000-0000-0000C9150000}"/>
    <cellStyle name="Normal 2 2 2 2 3 3 2 2 2 2 2 2" xfId="29514" xr:uid="{00000000-0005-0000-0000-0000CA150000}"/>
    <cellStyle name="Normal 2 2 2 2 3 3 2 2 2 2 3" xfId="21368" xr:uid="{00000000-0005-0000-0000-0000CB150000}"/>
    <cellStyle name="Normal 2 2 2 2 3 3 2 2 2 3" xfId="7887" xr:uid="{00000000-0005-0000-0000-0000CC150000}"/>
    <cellStyle name="Normal 2 2 2 2 3 3 2 2 2 3 2" xfId="16033" xr:uid="{00000000-0005-0000-0000-0000CD150000}"/>
    <cellStyle name="Normal 2 2 2 2 3 3 2 2 2 3 2 2" xfId="32329" xr:uid="{00000000-0005-0000-0000-0000CE150000}"/>
    <cellStyle name="Normal 2 2 2 2 3 3 2 2 2 3 3" xfId="24183" xr:uid="{00000000-0005-0000-0000-0000CF150000}"/>
    <cellStyle name="Normal 2 2 2 2 3 3 2 2 2 4" xfId="10734" xr:uid="{00000000-0005-0000-0000-0000D0150000}"/>
    <cellStyle name="Normal 2 2 2 2 3 3 2 2 2 4 2" xfId="27030" xr:uid="{00000000-0005-0000-0000-0000D1150000}"/>
    <cellStyle name="Normal 2 2 2 2 3 3 2 2 2 5" xfId="18884" xr:uid="{00000000-0005-0000-0000-0000D2150000}"/>
    <cellStyle name="Normal 2 2 2 2 3 3 2 2 3" xfId="3854" xr:uid="{00000000-0005-0000-0000-0000D3150000}"/>
    <cellStyle name="Normal 2 2 2 2 3 3 2 2 3 2" xfId="12000" xr:uid="{00000000-0005-0000-0000-0000D4150000}"/>
    <cellStyle name="Normal 2 2 2 2 3 3 2 2 3 2 2" xfId="28296" xr:uid="{00000000-0005-0000-0000-0000D5150000}"/>
    <cellStyle name="Normal 2 2 2 2 3 3 2 2 3 3" xfId="20150" xr:uid="{00000000-0005-0000-0000-0000D6150000}"/>
    <cellStyle name="Normal 2 2 2 2 3 3 2 2 4" xfId="6477" xr:uid="{00000000-0005-0000-0000-0000D7150000}"/>
    <cellStyle name="Normal 2 2 2 2 3 3 2 2 4 2" xfId="14623" xr:uid="{00000000-0005-0000-0000-0000D8150000}"/>
    <cellStyle name="Normal 2 2 2 2 3 3 2 2 4 2 2" xfId="30919" xr:uid="{00000000-0005-0000-0000-0000D9150000}"/>
    <cellStyle name="Normal 2 2 2 2 3 3 2 2 4 3" xfId="22773" xr:uid="{00000000-0005-0000-0000-0000DA150000}"/>
    <cellStyle name="Normal 2 2 2 2 3 3 2 2 5" xfId="9324" xr:uid="{00000000-0005-0000-0000-0000DB150000}"/>
    <cellStyle name="Normal 2 2 2 2 3 3 2 2 5 2" xfId="25620" xr:uid="{00000000-0005-0000-0000-0000DC150000}"/>
    <cellStyle name="Normal 2 2 2 2 3 3 2 2 6" xfId="17474" xr:uid="{00000000-0005-0000-0000-0000DD150000}"/>
    <cellStyle name="Normal 2 2 2 2 3 3 2 3" xfId="1883" xr:uid="{00000000-0005-0000-0000-0000DE150000}"/>
    <cellStyle name="Normal 2 2 2 2 3 3 2 3 2" xfId="4463" xr:uid="{00000000-0005-0000-0000-0000DF150000}"/>
    <cellStyle name="Normal 2 2 2 2 3 3 2 3 2 2" xfId="12609" xr:uid="{00000000-0005-0000-0000-0000E0150000}"/>
    <cellStyle name="Normal 2 2 2 2 3 3 2 3 2 2 2" xfId="28905" xr:uid="{00000000-0005-0000-0000-0000E1150000}"/>
    <cellStyle name="Normal 2 2 2 2 3 3 2 3 2 3" xfId="20759" xr:uid="{00000000-0005-0000-0000-0000E2150000}"/>
    <cellStyle name="Normal 2 2 2 2 3 3 2 3 3" xfId="7182" xr:uid="{00000000-0005-0000-0000-0000E3150000}"/>
    <cellStyle name="Normal 2 2 2 2 3 3 2 3 3 2" xfId="15328" xr:uid="{00000000-0005-0000-0000-0000E4150000}"/>
    <cellStyle name="Normal 2 2 2 2 3 3 2 3 3 2 2" xfId="31624" xr:uid="{00000000-0005-0000-0000-0000E5150000}"/>
    <cellStyle name="Normal 2 2 2 2 3 3 2 3 3 3" xfId="23478" xr:uid="{00000000-0005-0000-0000-0000E6150000}"/>
    <cellStyle name="Normal 2 2 2 2 3 3 2 3 4" xfId="10029" xr:uid="{00000000-0005-0000-0000-0000E7150000}"/>
    <cellStyle name="Normal 2 2 2 2 3 3 2 3 4 2" xfId="26325" xr:uid="{00000000-0005-0000-0000-0000E8150000}"/>
    <cellStyle name="Normal 2 2 2 2 3 3 2 3 5" xfId="18179" xr:uid="{00000000-0005-0000-0000-0000E9150000}"/>
    <cellStyle name="Normal 2 2 2 2 3 3 2 4" xfId="3245" xr:uid="{00000000-0005-0000-0000-0000EA150000}"/>
    <cellStyle name="Normal 2 2 2 2 3 3 2 4 2" xfId="11391" xr:uid="{00000000-0005-0000-0000-0000EB150000}"/>
    <cellStyle name="Normal 2 2 2 2 3 3 2 4 2 2" xfId="27687" xr:uid="{00000000-0005-0000-0000-0000EC150000}"/>
    <cellStyle name="Normal 2 2 2 2 3 3 2 4 3" xfId="19541" xr:uid="{00000000-0005-0000-0000-0000ED150000}"/>
    <cellStyle name="Normal 2 2 2 2 3 3 2 5" xfId="5772" xr:uid="{00000000-0005-0000-0000-0000EE150000}"/>
    <cellStyle name="Normal 2 2 2 2 3 3 2 5 2" xfId="13918" xr:uid="{00000000-0005-0000-0000-0000EF150000}"/>
    <cellStyle name="Normal 2 2 2 2 3 3 2 5 2 2" xfId="30214" xr:uid="{00000000-0005-0000-0000-0000F0150000}"/>
    <cellStyle name="Normal 2 2 2 2 3 3 2 5 3" xfId="22068" xr:uid="{00000000-0005-0000-0000-0000F1150000}"/>
    <cellStyle name="Normal 2 2 2 2 3 3 2 6" xfId="8619" xr:uid="{00000000-0005-0000-0000-0000F2150000}"/>
    <cellStyle name="Normal 2 2 2 2 3 3 2 6 2" xfId="24915" xr:uid="{00000000-0005-0000-0000-0000F3150000}"/>
    <cellStyle name="Normal 2 2 2 2 3 3 2 7" xfId="16769" xr:uid="{00000000-0005-0000-0000-0000F4150000}"/>
    <cellStyle name="Normal 2 2 2 2 3 3 3" xfId="834" xr:uid="{00000000-0005-0000-0000-0000F5150000}"/>
    <cellStyle name="Normal 2 2 2 2 3 3 3 2" xfId="2244" xr:uid="{00000000-0005-0000-0000-0000F6150000}"/>
    <cellStyle name="Normal 2 2 2 2 3 3 3 2 2" xfId="4776" xr:uid="{00000000-0005-0000-0000-0000F7150000}"/>
    <cellStyle name="Normal 2 2 2 2 3 3 3 2 2 2" xfId="12922" xr:uid="{00000000-0005-0000-0000-0000F8150000}"/>
    <cellStyle name="Normal 2 2 2 2 3 3 3 2 2 2 2" xfId="29218" xr:uid="{00000000-0005-0000-0000-0000F9150000}"/>
    <cellStyle name="Normal 2 2 2 2 3 3 3 2 2 3" xfId="21072" xr:uid="{00000000-0005-0000-0000-0000FA150000}"/>
    <cellStyle name="Normal 2 2 2 2 3 3 3 2 3" xfId="7543" xr:uid="{00000000-0005-0000-0000-0000FB150000}"/>
    <cellStyle name="Normal 2 2 2 2 3 3 3 2 3 2" xfId="15689" xr:uid="{00000000-0005-0000-0000-0000FC150000}"/>
    <cellStyle name="Normal 2 2 2 2 3 3 3 2 3 2 2" xfId="31985" xr:uid="{00000000-0005-0000-0000-0000FD150000}"/>
    <cellStyle name="Normal 2 2 2 2 3 3 3 2 3 3" xfId="23839" xr:uid="{00000000-0005-0000-0000-0000FE150000}"/>
    <cellStyle name="Normal 2 2 2 2 3 3 3 2 4" xfId="10390" xr:uid="{00000000-0005-0000-0000-0000FF150000}"/>
    <cellStyle name="Normal 2 2 2 2 3 3 3 2 4 2" xfId="26686" xr:uid="{00000000-0005-0000-0000-000000160000}"/>
    <cellStyle name="Normal 2 2 2 2 3 3 3 2 5" xfId="18540" xr:uid="{00000000-0005-0000-0000-000001160000}"/>
    <cellStyle name="Normal 2 2 2 2 3 3 3 3" xfId="3558" xr:uid="{00000000-0005-0000-0000-000002160000}"/>
    <cellStyle name="Normal 2 2 2 2 3 3 3 3 2" xfId="11704" xr:uid="{00000000-0005-0000-0000-000003160000}"/>
    <cellStyle name="Normal 2 2 2 2 3 3 3 3 2 2" xfId="28000" xr:uid="{00000000-0005-0000-0000-000004160000}"/>
    <cellStyle name="Normal 2 2 2 2 3 3 3 3 3" xfId="19854" xr:uid="{00000000-0005-0000-0000-000005160000}"/>
    <cellStyle name="Normal 2 2 2 2 3 3 3 4" xfId="6133" xr:uid="{00000000-0005-0000-0000-000006160000}"/>
    <cellStyle name="Normal 2 2 2 2 3 3 3 4 2" xfId="14279" xr:uid="{00000000-0005-0000-0000-000007160000}"/>
    <cellStyle name="Normal 2 2 2 2 3 3 3 4 2 2" xfId="30575" xr:uid="{00000000-0005-0000-0000-000008160000}"/>
    <cellStyle name="Normal 2 2 2 2 3 3 3 4 3" xfId="22429" xr:uid="{00000000-0005-0000-0000-000009160000}"/>
    <cellStyle name="Normal 2 2 2 2 3 3 3 5" xfId="8980" xr:uid="{00000000-0005-0000-0000-00000A160000}"/>
    <cellStyle name="Normal 2 2 2 2 3 3 3 5 2" xfId="25276" xr:uid="{00000000-0005-0000-0000-00000B160000}"/>
    <cellStyle name="Normal 2 2 2 2 3 3 3 6" xfId="17130" xr:uid="{00000000-0005-0000-0000-00000C160000}"/>
    <cellStyle name="Normal 2 2 2 2 3 3 4" xfId="1539" xr:uid="{00000000-0005-0000-0000-00000D160000}"/>
    <cellStyle name="Normal 2 2 2 2 3 3 4 2" xfId="4167" xr:uid="{00000000-0005-0000-0000-00000E160000}"/>
    <cellStyle name="Normal 2 2 2 2 3 3 4 2 2" xfId="12313" xr:uid="{00000000-0005-0000-0000-00000F160000}"/>
    <cellStyle name="Normal 2 2 2 2 3 3 4 2 2 2" xfId="28609" xr:uid="{00000000-0005-0000-0000-000010160000}"/>
    <cellStyle name="Normal 2 2 2 2 3 3 4 2 3" xfId="20463" xr:uid="{00000000-0005-0000-0000-000011160000}"/>
    <cellStyle name="Normal 2 2 2 2 3 3 4 3" xfId="6838" xr:uid="{00000000-0005-0000-0000-000012160000}"/>
    <cellStyle name="Normal 2 2 2 2 3 3 4 3 2" xfId="14984" xr:uid="{00000000-0005-0000-0000-000013160000}"/>
    <cellStyle name="Normal 2 2 2 2 3 3 4 3 2 2" xfId="31280" xr:uid="{00000000-0005-0000-0000-000014160000}"/>
    <cellStyle name="Normal 2 2 2 2 3 3 4 3 3" xfId="23134" xr:uid="{00000000-0005-0000-0000-000015160000}"/>
    <cellStyle name="Normal 2 2 2 2 3 3 4 4" xfId="9685" xr:uid="{00000000-0005-0000-0000-000016160000}"/>
    <cellStyle name="Normal 2 2 2 2 3 3 4 4 2" xfId="25981" xr:uid="{00000000-0005-0000-0000-000017160000}"/>
    <cellStyle name="Normal 2 2 2 2 3 3 4 5" xfId="17835" xr:uid="{00000000-0005-0000-0000-000018160000}"/>
    <cellStyle name="Normal 2 2 2 2 3 3 5" xfId="2949" xr:uid="{00000000-0005-0000-0000-000019160000}"/>
    <cellStyle name="Normal 2 2 2 2 3 3 5 2" xfId="11095" xr:uid="{00000000-0005-0000-0000-00001A160000}"/>
    <cellStyle name="Normal 2 2 2 2 3 3 5 2 2" xfId="27391" xr:uid="{00000000-0005-0000-0000-00001B160000}"/>
    <cellStyle name="Normal 2 2 2 2 3 3 5 3" xfId="19245" xr:uid="{00000000-0005-0000-0000-00001C160000}"/>
    <cellStyle name="Normal 2 2 2 2 3 3 6" xfId="5428" xr:uid="{00000000-0005-0000-0000-00001D160000}"/>
    <cellStyle name="Normal 2 2 2 2 3 3 6 2" xfId="13574" xr:uid="{00000000-0005-0000-0000-00001E160000}"/>
    <cellStyle name="Normal 2 2 2 2 3 3 6 2 2" xfId="29870" xr:uid="{00000000-0005-0000-0000-00001F160000}"/>
    <cellStyle name="Normal 2 2 2 2 3 3 6 3" xfId="21724" xr:uid="{00000000-0005-0000-0000-000020160000}"/>
    <cellStyle name="Normal 2 2 2 2 3 3 7" xfId="8275" xr:uid="{00000000-0005-0000-0000-000021160000}"/>
    <cellStyle name="Normal 2 2 2 2 3 3 7 2" xfId="24571" xr:uid="{00000000-0005-0000-0000-000022160000}"/>
    <cellStyle name="Normal 2 2 2 2 3 3 8" xfId="16425" xr:uid="{00000000-0005-0000-0000-000023160000}"/>
    <cellStyle name="Normal 2 2 2 2 3 4" xfId="212" xr:uid="{00000000-0005-0000-0000-000024160000}"/>
    <cellStyle name="Normal 2 2 2 2 3 4 2" xfId="556" xr:uid="{00000000-0005-0000-0000-000025160000}"/>
    <cellStyle name="Normal 2 2 2 2 3 4 2 2" xfId="1262" xr:uid="{00000000-0005-0000-0000-000026160000}"/>
    <cellStyle name="Normal 2 2 2 2 3 4 2 2 2" xfId="2672" xr:uid="{00000000-0005-0000-0000-000027160000}"/>
    <cellStyle name="Normal 2 2 2 2 3 4 2 2 2 2" xfId="5146" xr:uid="{00000000-0005-0000-0000-000028160000}"/>
    <cellStyle name="Normal 2 2 2 2 3 4 2 2 2 2 2" xfId="13292" xr:uid="{00000000-0005-0000-0000-000029160000}"/>
    <cellStyle name="Normal 2 2 2 2 3 4 2 2 2 2 2 2" xfId="29588" xr:uid="{00000000-0005-0000-0000-00002A160000}"/>
    <cellStyle name="Normal 2 2 2 2 3 4 2 2 2 2 3" xfId="21442" xr:uid="{00000000-0005-0000-0000-00002B160000}"/>
    <cellStyle name="Normal 2 2 2 2 3 4 2 2 2 3" xfId="7971" xr:uid="{00000000-0005-0000-0000-00002C160000}"/>
    <cellStyle name="Normal 2 2 2 2 3 4 2 2 2 3 2" xfId="16117" xr:uid="{00000000-0005-0000-0000-00002D160000}"/>
    <cellStyle name="Normal 2 2 2 2 3 4 2 2 2 3 2 2" xfId="32413" xr:uid="{00000000-0005-0000-0000-00002E160000}"/>
    <cellStyle name="Normal 2 2 2 2 3 4 2 2 2 3 3" xfId="24267" xr:uid="{00000000-0005-0000-0000-00002F160000}"/>
    <cellStyle name="Normal 2 2 2 2 3 4 2 2 2 4" xfId="10818" xr:uid="{00000000-0005-0000-0000-000030160000}"/>
    <cellStyle name="Normal 2 2 2 2 3 4 2 2 2 4 2" xfId="27114" xr:uid="{00000000-0005-0000-0000-000031160000}"/>
    <cellStyle name="Normal 2 2 2 2 3 4 2 2 2 5" xfId="18968" xr:uid="{00000000-0005-0000-0000-000032160000}"/>
    <cellStyle name="Normal 2 2 2 2 3 4 2 2 3" xfId="3928" xr:uid="{00000000-0005-0000-0000-000033160000}"/>
    <cellStyle name="Normal 2 2 2 2 3 4 2 2 3 2" xfId="12074" xr:uid="{00000000-0005-0000-0000-000034160000}"/>
    <cellStyle name="Normal 2 2 2 2 3 4 2 2 3 2 2" xfId="28370" xr:uid="{00000000-0005-0000-0000-000035160000}"/>
    <cellStyle name="Normal 2 2 2 2 3 4 2 2 3 3" xfId="20224" xr:uid="{00000000-0005-0000-0000-000036160000}"/>
    <cellStyle name="Normal 2 2 2 2 3 4 2 2 4" xfId="6561" xr:uid="{00000000-0005-0000-0000-000037160000}"/>
    <cellStyle name="Normal 2 2 2 2 3 4 2 2 4 2" xfId="14707" xr:uid="{00000000-0005-0000-0000-000038160000}"/>
    <cellStyle name="Normal 2 2 2 2 3 4 2 2 4 2 2" xfId="31003" xr:uid="{00000000-0005-0000-0000-000039160000}"/>
    <cellStyle name="Normal 2 2 2 2 3 4 2 2 4 3" xfId="22857" xr:uid="{00000000-0005-0000-0000-00003A160000}"/>
    <cellStyle name="Normal 2 2 2 2 3 4 2 2 5" xfId="9408" xr:uid="{00000000-0005-0000-0000-00003B160000}"/>
    <cellStyle name="Normal 2 2 2 2 3 4 2 2 5 2" xfId="25704" xr:uid="{00000000-0005-0000-0000-00003C160000}"/>
    <cellStyle name="Normal 2 2 2 2 3 4 2 2 6" xfId="17558" xr:uid="{00000000-0005-0000-0000-00003D160000}"/>
    <cellStyle name="Normal 2 2 2 2 3 4 2 3" xfId="1967" xr:uid="{00000000-0005-0000-0000-00003E160000}"/>
    <cellStyle name="Normal 2 2 2 2 3 4 2 3 2" xfId="4537" xr:uid="{00000000-0005-0000-0000-00003F160000}"/>
    <cellStyle name="Normal 2 2 2 2 3 4 2 3 2 2" xfId="12683" xr:uid="{00000000-0005-0000-0000-000040160000}"/>
    <cellStyle name="Normal 2 2 2 2 3 4 2 3 2 2 2" xfId="28979" xr:uid="{00000000-0005-0000-0000-000041160000}"/>
    <cellStyle name="Normal 2 2 2 2 3 4 2 3 2 3" xfId="20833" xr:uid="{00000000-0005-0000-0000-000042160000}"/>
    <cellStyle name="Normal 2 2 2 2 3 4 2 3 3" xfId="7266" xr:uid="{00000000-0005-0000-0000-000043160000}"/>
    <cellStyle name="Normal 2 2 2 2 3 4 2 3 3 2" xfId="15412" xr:uid="{00000000-0005-0000-0000-000044160000}"/>
    <cellStyle name="Normal 2 2 2 2 3 4 2 3 3 2 2" xfId="31708" xr:uid="{00000000-0005-0000-0000-000045160000}"/>
    <cellStyle name="Normal 2 2 2 2 3 4 2 3 3 3" xfId="23562" xr:uid="{00000000-0005-0000-0000-000046160000}"/>
    <cellStyle name="Normal 2 2 2 2 3 4 2 3 4" xfId="10113" xr:uid="{00000000-0005-0000-0000-000047160000}"/>
    <cellStyle name="Normal 2 2 2 2 3 4 2 3 4 2" xfId="26409" xr:uid="{00000000-0005-0000-0000-000048160000}"/>
    <cellStyle name="Normal 2 2 2 2 3 4 2 3 5" xfId="18263" xr:uid="{00000000-0005-0000-0000-000049160000}"/>
    <cellStyle name="Normal 2 2 2 2 3 4 2 4" xfId="3319" xr:uid="{00000000-0005-0000-0000-00004A160000}"/>
    <cellStyle name="Normal 2 2 2 2 3 4 2 4 2" xfId="11465" xr:uid="{00000000-0005-0000-0000-00004B160000}"/>
    <cellStyle name="Normal 2 2 2 2 3 4 2 4 2 2" xfId="27761" xr:uid="{00000000-0005-0000-0000-00004C160000}"/>
    <cellStyle name="Normal 2 2 2 2 3 4 2 4 3" xfId="19615" xr:uid="{00000000-0005-0000-0000-00004D160000}"/>
    <cellStyle name="Normal 2 2 2 2 3 4 2 5" xfId="5856" xr:uid="{00000000-0005-0000-0000-00004E160000}"/>
    <cellStyle name="Normal 2 2 2 2 3 4 2 5 2" xfId="14002" xr:uid="{00000000-0005-0000-0000-00004F160000}"/>
    <cellStyle name="Normal 2 2 2 2 3 4 2 5 2 2" xfId="30298" xr:uid="{00000000-0005-0000-0000-000050160000}"/>
    <cellStyle name="Normal 2 2 2 2 3 4 2 5 3" xfId="22152" xr:uid="{00000000-0005-0000-0000-000051160000}"/>
    <cellStyle name="Normal 2 2 2 2 3 4 2 6" xfId="8703" xr:uid="{00000000-0005-0000-0000-000052160000}"/>
    <cellStyle name="Normal 2 2 2 2 3 4 2 6 2" xfId="24999" xr:uid="{00000000-0005-0000-0000-000053160000}"/>
    <cellStyle name="Normal 2 2 2 2 3 4 2 7" xfId="16853" xr:uid="{00000000-0005-0000-0000-000054160000}"/>
    <cellStyle name="Normal 2 2 2 2 3 4 3" xfId="918" xr:uid="{00000000-0005-0000-0000-000055160000}"/>
    <cellStyle name="Normal 2 2 2 2 3 4 3 2" xfId="2328" xr:uid="{00000000-0005-0000-0000-000056160000}"/>
    <cellStyle name="Normal 2 2 2 2 3 4 3 2 2" xfId="4850" xr:uid="{00000000-0005-0000-0000-000057160000}"/>
    <cellStyle name="Normal 2 2 2 2 3 4 3 2 2 2" xfId="12996" xr:uid="{00000000-0005-0000-0000-000058160000}"/>
    <cellStyle name="Normal 2 2 2 2 3 4 3 2 2 2 2" xfId="29292" xr:uid="{00000000-0005-0000-0000-000059160000}"/>
    <cellStyle name="Normal 2 2 2 2 3 4 3 2 2 3" xfId="21146" xr:uid="{00000000-0005-0000-0000-00005A160000}"/>
    <cellStyle name="Normal 2 2 2 2 3 4 3 2 3" xfId="7627" xr:uid="{00000000-0005-0000-0000-00005B160000}"/>
    <cellStyle name="Normal 2 2 2 2 3 4 3 2 3 2" xfId="15773" xr:uid="{00000000-0005-0000-0000-00005C160000}"/>
    <cellStyle name="Normal 2 2 2 2 3 4 3 2 3 2 2" xfId="32069" xr:uid="{00000000-0005-0000-0000-00005D160000}"/>
    <cellStyle name="Normal 2 2 2 2 3 4 3 2 3 3" xfId="23923" xr:uid="{00000000-0005-0000-0000-00005E160000}"/>
    <cellStyle name="Normal 2 2 2 2 3 4 3 2 4" xfId="10474" xr:uid="{00000000-0005-0000-0000-00005F160000}"/>
    <cellStyle name="Normal 2 2 2 2 3 4 3 2 4 2" xfId="26770" xr:uid="{00000000-0005-0000-0000-000060160000}"/>
    <cellStyle name="Normal 2 2 2 2 3 4 3 2 5" xfId="18624" xr:uid="{00000000-0005-0000-0000-000061160000}"/>
    <cellStyle name="Normal 2 2 2 2 3 4 3 3" xfId="3632" xr:uid="{00000000-0005-0000-0000-000062160000}"/>
    <cellStyle name="Normal 2 2 2 2 3 4 3 3 2" xfId="11778" xr:uid="{00000000-0005-0000-0000-000063160000}"/>
    <cellStyle name="Normal 2 2 2 2 3 4 3 3 2 2" xfId="28074" xr:uid="{00000000-0005-0000-0000-000064160000}"/>
    <cellStyle name="Normal 2 2 2 2 3 4 3 3 3" xfId="19928" xr:uid="{00000000-0005-0000-0000-000065160000}"/>
    <cellStyle name="Normal 2 2 2 2 3 4 3 4" xfId="6217" xr:uid="{00000000-0005-0000-0000-000066160000}"/>
    <cellStyle name="Normal 2 2 2 2 3 4 3 4 2" xfId="14363" xr:uid="{00000000-0005-0000-0000-000067160000}"/>
    <cellStyle name="Normal 2 2 2 2 3 4 3 4 2 2" xfId="30659" xr:uid="{00000000-0005-0000-0000-000068160000}"/>
    <cellStyle name="Normal 2 2 2 2 3 4 3 4 3" xfId="22513" xr:uid="{00000000-0005-0000-0000-000069160000}"/>
    <cellStyle name="Normal 2 2 2 2 3 4 3 5" xfId="9064" xr:uid="{00000000-0005-0000-0000-00006A160000}"/>
    <cellStyle name="Normal 2 2 2 2 3 4 3 5 2" xfId="25360" xr:uid="{00000000-0005-0000-0000-00006B160000}"/>
    <cellStyle name="Normal 2 2 2 2 3 4 3 6" xfId="17214" xr:uid="{00000000-0005-0000-0000-00006C160000}"/>
    <cellStyle name="Normal 2 2 2 2 3 4 4" xfId="1623" xr:uid="{00000000-0005-0000-0000-00006D160000}"/>
    <cellStyle name="Normal 2 2 2 2 3 4 4 2" xfId="4241" xr:uid="{00000000-0005-0000-0000-00006E160000}"/>
    <cellStyle name="Normal 2 2 2 2 3 4 4 2 2" xfId="12387" xr:uid="{00000000-0005-0000-0000-00006F160000}"/>
    <cellStyle name="Normal 2 2 2 2 3 4 4 2 2 2" xfId="28683" xr:uid="{00000000-0005-0000-0000-000070160000}"/>
    <cellStyle name="Normal 2 2 2 2 3 4 4 2 3" xfId="20537" xr:uid="{00000000-0005-0000-0000-000071160000}"/>
    <cellStyle name="Normal 2 2 2 2 3 4 4 3" xfId="6922" xr:uid="{00000000-0005-0000-0000-000072160000}"/>
    <cellStyle name="Normal 2 2 2 2 3 4 4 3 2" xfId="15068" xr:uid="{00000000-0005-0000-0000-000073160000}"/>
    <cellStyle name="Normal 2 2 2 2 3 4 4 3 2 2" xfId="31364" xr:uid="{00000000-0005-0000-0000-000074160000}"/>
    <cellStyle name="Normal 2 2 2 2 3 4 4 3 3" xfId="23218" xr:uid="{00000000-0005-0000-0000-000075160000}"/>
    <cellStyle name="Normal 2 2 2 2 3 4 4 4" xfId="9769" xr:uid="{00000000-0005-0000-0000-000076160000}"/>
    <cellStyle name="Normal 2 2 2 2 3 4 4 4 2" xfId="26065" xr:uid="{00000000-0005-0000-0000-000077160000}"/>
    <cellStyle name="Normal 2 2 2 2 3 4 4 5" xfId="17919" xr:uid="{00000000-0005-0000-0000-000078160000}"/>
    <cellStyle name="Normal 2 2 2 2 3 4 5" xfId="3023" xr:uid="{00000000-0005-0000-0000-000079160000}"/>
    <cellStyle name="Normal 2 2 2 2 3 4 5 2" xfId="11169" xr:uid="{00000000-0005-0000-0000-00007A160000}"/>
    <cellStyle name="Normal 2 2 2 2 3 4 5 2 2" xfId="27465" xr:uid="{00000000-0005-0000-0000-00007B160000}"/>
    <cellStyle name="Normal 2 2 2 2 3 4 5 3" xfId="19319" xr:uid="{00000000-0005-0000-0000-00007C160000}"/>
    <cellStyle name="Normal 2 2 2 2 3 4 6" xfId="5512" xr:uid="{00000000-0005-0000-0000-00007D160000}"/>
    <cellStyle name="Normal 2 2 2 2 3 4 6 2" xfId="13658" xr:uid="{00000000-0005-0000-0000-00007E160000}"/>
    <cellStyle name="Normal 2 2 2 2 3 4 6 2 2" xfId="29954" xr:uid="{00000000-0005-0000-0000-00007F160000}"/>
    <cellStyle name="Normal 2 2 2 2 3 4 6 3" xfId="21808" xr:uid="{00000000-0005-0000-0000-000080160000}"/>
    <cellStyle name="Normal 2 2 2 2 3 4 7" xfId="8359" xr:uid="{00000000-0005-0000-0000-000081160000}"/>
    <cellStyle name="Normal 2 2 2 2 3 4 7 2" xfId="24655" xr:uid="{00000000-0005-0000-0000-000082160000}"/>
    <cellStyle name="Normal 2 2 2 2 3 4 8" xfId="16509" xr:uid="{00000000-0005-0000-0000-000083160000}"/>
    <cellStyle name="Normal 2 2 2 2 3 5" xfId="292" xr:uid="{00000000-0005-0000-0000-000084160000}"/>
    <cellStyle name="Normal 2 2 2 2 3 5 2" xfId="636" xr:uid="{00000000-0005-0000-0000-000085160000}"/>
    <cellStyle name="Normal 2 2 2 2 3 5 2 2" xfId="1342" xr:uid="{00000000-0005-0000-0000-000086160000}"/>
    <cellStyle name="Normal 2 2 2 2 3 5 2 2 2" xfId="2752" xr:uid="{00000000-0005-0000-0000-000087160000}"/>
    <cellStyle name="Normal 2 2 2 2 3 5 2 2 2 2" xfId="5220" xr:uid="{00000000-0005-0000-0000-000088160000}"/>
    <cellStyle name="Normal 2 2 2 2 3 5 2 2 2 2 2" xfId="13366" xr:uid="{00000000-0005-0000-0000-000089160000}"/>
    <cellStyle name="Normal 2 2 2 2 3 5 2 2 2 2 2 2" xfId="29662" xr:uid="{00000000-0005-0000-0000-00008A160000}"/>
    <cellStyle name="Normal 2 2 2 2 3 5 2 2 2 2 3" xfId="21516" xr:uid="{00000000-0005-0000-0000-00008B160000}"/>
    <cellStyle name="Normal 2 2 2 2 3 5 2 2 2 3" xfId="8051" xr:uid="{00000000-0005-0000-0000-00008C160000}"/>
    <cellStyle name="Normal 2 2 2 2 3 5 2 2 2 3 2" xfId="16197" xr:uid="{00000000-0005-0000-0000-00008D160000}"/>
    <cellStyle name="Normal 2 2 2 2 3 5 2 2 2 3 2 2" xfId="32493" xr:uid="{00000000-0005-0000-0000-00008E160000}"/>
    <cellStyle name="Normal 2 2 2 2 3 5 2 2 2 3 3" xfId="24347" xr:uid="{00000000-0005-0000-0000-00008F160000}"/>
    <cellStyle name="Normal 2 2 2 2 3 5 2 2 2 4" xfId="10898" xr:uid="{00000000-0005-0000-0000-000090160000}"/>
    <cellStyle name="Normal 2 2 2 2 3 5 2 2 2 4 2" xfId="27194" xr:uid="{00000000-0005-0000-0000-000091160000}"/>
    <cellStyle name="Normal 2 2 2 2 3 5 2 2 2 5" xfId="19048" xr:uid="{00000000-0005-0000-0000-000092160000}"/>
    <cellStyle name="Normal 2 2 2 2 3 5 2 2 3" xfId="4002" xr:uid="{00000000-0005-0000-0000-000093160000}"/>
    <cellStyle name="Normal 2 2 2 2 3 5 2 2 3 2" xfId="12148" xr:uid="{00000000-0005-0000-0000-000094160000}"/>
    <cellStyle name="Normal 2 2 2 2 3 5 2 2 3 2 2" xfId="28444" xr:uid="{00000000-0005-0000-0000-000095160000}"/>
    <cellStyle name="Normal 2 2 2 2 3 5 2 2 3 3" xfId="20298" xr:uid="{00000000-0005-0000-0000-000096160000}"/>
    <cellStyle name="Normal 2 2 2 2 3 5 2 2 4" xfId="6641" xr:uid="{00000000-0005-0000-0000-000097160000}"/>
    <cellStyle name="Normal 2 2 2 2 3 5 2 2 4 2" xfId="14787" xr:uid="{00000000-0005-0000-0000-000098160000}"/>
    <cellStyle name="Normal 2 2 2 2 3 5 2 2 4 2 2" xfId="31083" xr:uid="{00000000-0005-0000-0000-000099160000}"/>
    <cellStyle name="Normal 2 2 2 2 3 5 2 2 4 3" xfId="22937" xr:uid="{00000000-0005-0000-0000-00009A160000}"/>
    <cellStyle name="Normal 2 2 2 2 3 5 2 2 5" xfId="9488" xr:uid="{00000000-0005-0000-0000-00009B160000}"/>
    <cellStyle name="Normal 2 2 2 2 3 5 2 2 5 2" xfId="25784" xr:uid="{00000000-0005-0000-0000-00009C160000}"/>
    <cellStyle name="Normal 2 2 2 2 3 5 2 2 6" xfId="17638" xr:uid="{00000000-0005-0000-0000-00009D160000}"/>
    <cellStyle name="Normal 2 2 2 2 3 5 2 3" xfId="2047" xr:uid="{00000000-0005-0000-0000-00009E160000}"/>
    <cellStyle name="Normal 2 2 2 2 3 5 2 3 2" xfId="4611" xr:uid="{00000000-0005-0000-0000-00009F160000}"/>
    <cellStyle name="Normal 2 2 2 2 3 5 2 3 2 2" xfId="12757" xr:uid="{00000000-0005-0000-0000-0000A0160000}"/>
    <cellStyle name="Normal 2 2 2 2 3 5 2 3 2 2 2" xfId="29053" xr:uid="{00000000-0005-0000-0000-0000A1160000}"/>
    <cellStyle name="Normal 2 2 2 2 3 5 2 3 2 3" xfId="20907" xr:uid="{00000000-0005-0000-0000-0000A2160000}"/>
    <cellStyle name="Normal 2 2 2 2 3 5 2 3 3" xfId="7346" xr:uid="{00000000-0005-0000-0000-0000A3160000}"/>
    <cellStyle name="Normal 2 2 2 2 3 5 2 3 3 2" xfId="15492" xr:uid="{00000000-0005-0000-0000-0000A4160000}"/>
    <cellStyle name="Normal 2 2 2 2 3 5 2 3 3 2 2" xfId="31788" xr:uid="{00000000-0005-0000-0000-0000A5160000}"/>
    <cellStyle name="Normal 2 2 2 2 3 5 2 3 3 3" xfId="23642" xr:uid="{00000000-0005-0000-0000-0000A6160000}"/>
    <cellStyle name="Normal 2 2 2 2 3 5 2 3 4" xfId="10193" xr:uid="{00000000-0005-0000-0000-0000A7160000}"/>
    <cellStyle name="Normal 2 2 2 2 3 5 2 3 4 2" xfId="26489" xr:uid="{00000000-0005-0000-0000-0000A8160000}"/>
    <cellStyle name="Normal 2 2 2 2 3 5 2 3 5" xfId="18343" xr:uid="{00000000-0005-0000-0000-0000A9160000}"/>
    <cellStyle name="Normal 2 2 2 2 3 5 2 4" xfId="3393" xr:uid="{00000000-0005-0000-0000-0000AA160000}"/>
    <cellStyle name="Normal 2 2 2 2 3 5 2 4 2" xfId="11539" xr:uid="{00000000-0005-0000-0000-0000AB160000}"/>
    <cellStyle name="Normal 2 2 2 2 3 5 2 4 2 2" xfId="27835" xr:uid="{00000000-0005-0000-0000-0000AC160000}"/>
    <cellStyle name="Normal 2 2 2 2 3 5 2 4 3" xfId="19689" xr:uid="{00000000-0005-0000-0000-0000AD160000}"/>
    <cellStyle name="Normal 2 2 2 2 3 5 2 5" xfId="5936" xr:uid="{00000000-0005-0000-0000-0000AE160000}"/>
    <cellStyle name="Normal 2 2 2 2 3 5 2 5 2" xfId="14082" xr:uid="{00000000-0005-0000-0000-0000AF160000}"/>
    <cellStyle name="Normal 2 2 2 2 3 5 2 5 2 2" xfId="30378" xr:uid="{00000000-0005-0000-0000-0000B0160000}"/>
    <cellStyle name="Normal 2 2 2 2 3 5 2 5 3" xfId="22232" xr:uid="{00000000-0005-0000-0000-0000B1160000}"/>
    <cellStyle name="Normal 2 2 2 2 3 5 2 6" xfId="8783" xr:uid="{00000000-0005-0000-0000-0000B2160000}"/>
    <cellStyle name="Normal 2 2 2 2 3 5 2 6 2" xfId="25079" xr:uid="{00000000-0005-0000-0000-0000B3160000}"/>
    <cellStyle name="Normal 2 2 2 2 3 5 2 7" xfId="16933" xr:uid="{00000000-0005-0000-0000-0000B4160000}"/>
    <cellStyle name="Normal 2 2 2 2 3 5 3" xfId="998" xr:uid="{00000000-0005-0000-0000-0000B5160000}"/>
    <cellStyle name="Normal 2 2 2 2 3 5 3 2" xfId="2408" xr:uid="{00000000-0005-0000-0000-0000B6160000}"/>
    <cellStyle name="Normal 2 2 2 2 3 5 3 2 2" xfId="4924" xr:uid="{00000000-0005-0000-0000-0000B7160000}"/>
    <cellStyle name="Normal 2 2 2 2 3 5 3 2 2 2" xfId="13070" xr:uid="{00000000-0005-0000-0000-0000B8160000}"/>
    <cellStyle name="Normal 2 2 2 2 3 5 3 2 2 2 2" xfId="29366" xr:uid="{00000000-0005-0000-0000-0000B9160000}"/>
    <cellStyle name="Normal 2 2 2 2 3 5 3 2 2 3" xfId="21220" xr:uid="{00000000-0005-0000-0000-0000BA160000}"/>
    <cellStyle name="Normal 2 2 2 2 3 5 3 2 3" xfId="7707" xr:uid="{00000000-0005-0000-0000-0000BB160000}"/>
    <cellStyle name="Normal 2 2 2 2 3 5 3 2 3 2" xfId="15853" xr:uid="{00000000-0005-0000-0000-0000BC160000}"/>
    <cellStyle name="Normal 2 2 2 2 3 5 3 2 3 2 2" xfId="32149" xr:uid="{00000000-0005-0000-0000-0000BD160000}"/>
    <cellStyle name="Normal 2 2 2 2 3 5 3 2 3 3" xfId="24003" xr:uid="{00000000-0005-0000-0000-0000BE160000}"/>
    <cellStyle name="Normal 2 2 2 2 3 5 3 2 4" xfId="10554" xr:uid="{00000000-0005-0000-0000-0000BF160000}"/>
    <cellStyle name="Normal 2 2 2 2 3 5 3 2 4 2" xfId="26850" xr:uid="{00000000-0005-0000-0000-0000C0160000}"/>
    <cellStyle name="Normal 2 2 2 2 3 5 3 2 5" xfId="18704" xr:uid="{00000000-0005-0000-0000-0000C1160000}"/>
    <cellStyle name="Normal 2 2 2 2 3 5 3 3" xfId="3706" xr:uid="{00000000-0005-0000-0000-0000C2160000}"/>
    <cellStyle name="Normal 2 2 2 2 3 5 3 3 2" xfId="11852" xr:uid="{00000000-0005-0000-0000-0000C3160000}"/>
    <cellStyle name="Normal 2 2 2 2 3 5 3 3 2 2" xfId="28148" xr:uid="{00000000-0005-0000-0000-0000C4160000}"/>
    <cellStyle name="Normal 2 2 2 2 3 5 3 3 3" xfId="20002" xr:uid="{00000000-0005-0000-0000-0000C5160000}"/>
    <cellStyle name="Normal 2 2 2 2 3 5 3 4" xfId="6297" xr:uid="{00000000-0005-0000-0000-0000C6160000}"/>
    <cellStyle name="Normal 2 2 2 2 3 5 3 4 2" xfId="14443" xr:uid="{00000000-0005-0000-0000-0000C7160000}"/>
    <cellStyle name="Normal 2 2 2 2 3 5 3 4 2 2" xfId="30739" xr:uid="{00000000-0005-0000-0000-0000C8160000}"/>
    <cellStyle name="Normal 2 2 2 2 3 5 3 4 3" xfId="22593" xr:uid="{00000000-0005-0000-0000-0000C9160000}"/>
    <cellStyle name="Normal 2 2 2 2 3 5 3 5" xfId="9144" xr:uid="{00000000-0005-0000-0000-0000CA160000}"/>
    <cellStyle name="Normal 2 2 2 2 3 5 3 5 2" xfId="25440" xr:uid="{00000000-0005-0000-0000-0000CB160000}"/>
    <cellStyle name="Normal 2 2 2 2 3 5 3 6" xfId="17294" xr:uid="{00000000-0005-0000-0000-0000CC160000}"/>
    <cellStyle name="Normal 2 2 2 2 3 5 4" xfId="1703" xr:uid="{00000000-0005-0000-0000-0000CD160000}"/>
    <cellStyle name="Normal 2 2 2 2 3 5 4 2" xfId="4315" xr:uid="{00000000-0005-0000-0000-0000CE160000}"/>
    <cellStyle name="Normal 2 2 2 2 3 5 4 2 2" xfId="12461" xr:uid="{00000000-0005-0000-0000-0000CF160000}"/>
    <cellStyle name="Normal 2 2 2 2 3 5 4 2 2 2" xfId="28757" xr:uid="{00000000-0005-0000-0000-0000D0160000}"/>
    <cellStyle name="Normal 2 2 2 2 3 5 4 2 3" xfId="20611" xr:uid="{00000000-0005-0000-0000-0000D1160000}"/>
    <cellStyle name="Normal 2 2 2 2 3 5 4 3" xfId="7002" xr:uid="{00000000-0005-0000-0000-0000D2160000}"/>
    <cellStyle name="Normal 2 2 2 2 3 5 4 3 2" xfId="15148" xr:uid="{00000000-0005-0000-0000-0000D3160000}"/>
    <cellStyle name="Normal 2 2 2 2 3 5 4 3 2 2" xfId="31444" xr:uid="{00000000-0005-0000-0000-0000D4160000}"/>
    <cellStyle name="Normal 2 2 2 2 3 5 4 3 3" xfId="23298" xr:uid="{00000000-0005-0000-0000-0000D5160000}"/>
    <cellStyle name="Normal 2 2 2 2 3 5 4 4" xfId="9849" xr:uid="{00000000-0005-0000-0000-0000D6160000}"/>
    <cellStyle name="Normal 2 2 2 2 3 5 4 4 2" xfId="26145" xr:uid="{00000000-0005-0000-0000-0000D7160000}"/>
    <cellStyle name="Normal 2 2 2 2 3 5 4 5" xfId="17999" xr:uid="{00000000-0005-0000-0000-0000D8160000}"/>
    <cellStyle name="Normal 2 2 2 2 3 5 5" xfId="3097" xr:uid="{00000000-0005-0000-0000-0000D9160000}"/>
    <cellStyle name="Normal 2 2 2 2 3 5 5 2" xfId="11243" xr:uid="{00000000-0005-0000-0000-0000DA160000}"/>
    <cellStyle name="Normal 2 2 2 2 3 5 5 2 2" xfId="27539" xr:uid="{00000000-0005-0000-0000-0000DB160000}"/>
    <cellStyle name="Normal 2 2 2 2 3 5 5 3" xfId="19393" xr:uid="{00000000-0005-0000-0000-0000DC160000}"/>
    <cellStyle name="Normal 2 2 2 2 3 5 6" xfId="5592" xr:uid="{00000000-0005-0000-0000-0000DD160000}"/>
    <cellStyle name="Normal 2 2 2 2 3 5 6 2" xfId="13738" xr:uid="{00000000-0005-0000-0000-0000DE160000}"/>
    <cellStyle name="Normal 2 2 2 2 3 5 6 2 2" xfId="30034" xr:uid="{00000000-0005-0000-0000-0000DF160000}"/>
    <cellStyle name="Normal 2 2 2 2 3 5 6 3" xfId="21888" xr:uid="{00000000-0005-0000-0000-0000E0160000}"/>
    <cellStyle name="Normal 2 2 2 2 3 5 7" xfId="8439" xr:uid="{00000000-0005-0000-0000-0000E1160000}"/>
    <cellStyle name="Normal 2 2 2 2 3 5 7 2" xfId="24735" xr:uid="{00000000-0005-0000-0000-0000E2160000}"/>
    <cellStyle name="Normal 2 2 2 2 3 5 8" xfId="16589" xr:uid="{00000000-0005-0000-0000-0000E3160000}"/>
    <cellStyle name="Normal 2 2 2 2 3 6" xfId="382" xr:uid="{00000000-0005-0000-0000-0000E4160000}"/>
    <cellStyle name="Normal 2 2 2 2 3 6 2" xfId="1088" xr:uid="{00000000-0005-0000-0000-0000E5160000}"/>
    <cellStyle name="Normal 2 2 2 2 3 6 2 2" xfId="2498" xr:uid="{00000000-0005-0000-0000-0000E6160000}"/>
    <cellStyle name="Normal 2 2 2 2 3 6 2 2 2" xfId="4998" xr:uid="{00000000-0005-0000-0000-0000E7160000}"/>
    <cellStyle name="Normal 2 2 2 2 3 6 2 2 2 2" xfId="13144" xr:uid="{00000000-0005-0000-0000-0000E8160000}"/>
    <cellStyle name="Normal 2 2 2 2 3 6 2 2 2 2 2" xfId="29440" xr:uid="{00000000-0005-0000-0000-0000E9160000}"/>
    <cellStyle name="Normal 2 2 2 2 3 6 2 2 2 3" xfId="21294" xr:uid="{00000000-0005-0000-0000-0000EA160000}"/>
    <cellStyle name="Normal 2 2 2 2 3 6 2 2 3" xfId="7797" xr:uid="{00000000-0005-0000-0000-0000EB160000}"/>
    <cellStyle name="Normal 2 2 2 2 3 6 2 2 3 2" xfId="15943" xr:uid="{00000000-0005-0000-0000-0000EC160000}"/>
    <cellStyle name="Normal 2 2 2 2 3 6 2 2 3 2 2" xfId="32239" xr:uid="{00000000-0005-0000-0000-0000ED160000}"/>
    <cellStyle name="Normal 2 2 2 2 3 6 2 2 3 3" xfId="24093" xr:uid="{00000000-0005-0000-0000-0000EE160000}"/>
    <cellStyle name="Normal 2 2 2 2 3 6 2 2 4" xfId="10644" xr:uid="{00000000-0005-0000-0000-0000EF160000}"/>
    <cellStyle name="Normal 2 2 2 2 3 6 2 2 4 2" xfId="26940" xr:uid="{00000000-0005-0000-0000-0000F0160000}"/>
    <cellStyle name="Normal 2 2 2 2 3 6 2 2 5" xfId="18794" xr:uid="{00000000-0005-0000-0000-0000F1160000}"/>
    <cellStyle name="Normal 2 2 2 2 3 6 2 3" xfId="3780" xr:uid="{00000000-0005-0000-0000-0000F2160000}"/>
    <cellStyle name="Normal 2 2 2 2 3 6 2 3 2" xfId="11926" xr:uid="{00000000-0005-0000-0000-0000F3160000}"/>
    <cellStyle name="Normal 2 2 2 2 3 6 2 3 2 2" xfId="28222" xr:uid="{00000000-0005-0000-0000-0000F4160000}"/>
    <cellStyle name="Normal 2 2 2 2 3 6 2 3 3" xfId="20076" xr:uid="{00000000-0005-0000-0000-0000F5160000}"/>
    <cellStyle name="Normal 2 2 2 2 3 6 2 4" xfId="6387" xr:uid="{00000000-0005-0000-0000-0000F6160000}"/>
    <cellStyle name="Normal 2 2 2 2 3 6 2 4 2" xfId="14533" xr:uid="{00000000-0005-0000-0000-0000F7160000}"/>
    <cellStyle name="Normal 2 2 2 2 3 6 2 4 2 2" xfId="30829" xr:uid="{00000000-0005-0000-0000-0000F8160000}"/>
    <cellStyle name="Normal 2 2 2 2 3 6 2 4 3" xfId="22683" xr:uid="{00000000-0005-0000-0000-0000F9160000}"/>
    <cellStyle name="Normal 2 2 2 2 3 6 2 5" xfId="9234" xr:uid="{00000000-0005-0000-0000-0000FA160000}"/>
    <cellStyle name="Normal 2 2 2 2 3 6 2 5 2" xfId="25530" xr:uid="{00000000-0005-0000-0000-0000FB160000}"/>
    <cellStyle name="Normal 2 2 2 2 3 6 2 6" xfId="17384" xr:uid="{00000000-0005-0000-0000-0000FC160000}"/>
    <cellStyle name="Normal 2 2 2 2 3 6 3" xfId="1793" xr:uid="{00000000-0005-0000-0000-0000FD160000}"/>
    <cellStyle name="Normal 2 2 2 2 3 6 3 2" xfId="4389" xr:uid="{00000000-0005-0000-0000-0000FE160000}"/>
    <cellStyle name="Normal 2 2 2 2 3 6 3 2 2" xfId="12535" xr:uid="{00000000-0005-0000-0000-0000FF160000}"/>
    <cellStyle name="Normal 2 2 2 2 3 6 3 2 2 2" xfId="28831" xr:uid="{00000000-0005-0000-0000-000000170000}"/>
    <cellStyle name="Normal 2 2 2 2 3 6 3 2 3" xfId="20685" xr:uid="{00000000-0005-0000-0000-000001170000}"/>
    <cellStyle name="Normal 2 2 2 2 3 6 3 3" xfId="7092" xr:uid="{00000000-0005-0000-0000-000002170000}"/>
    <cellStyle name="Normal 2 2 2 2 3 6 3 3 2" xfId="15238" xr:uid="{00000000-0005-0000-0000-000003170000}"/>
    <cellStyle name="Normal 2 2 2 2 3 6 3 3 2 2" xfId="31534" xr:uid="{00000000-0005-0000-0000-000004170000}"/>
    <cellStyle name="Normal 2 2 2 2 3 6 3 3 3" xfId="23388" xr:uid="{00000000-0005-0000-0000-000005170000}"/>
    <cellStyle name="Normal 2 2 2 2 3 6 3 4" xfId="9939" xr:uid="{00000000-0005-0000-0000-000006170000}"/>
    <cellStyle name="Normal 2 2 2 2 3 6 3 4 2" xfId="26235" xr:uid="{00000000-0005-0000-0000-000007170000}"/>
    <cellStyle name="Normal 2 2 2 2 3 6 3 5" xfId="18089" xr:uid="{00000000-0005-0000-0000-000008170000}"/>
    <cellStyle name="Normal 2 2 2 2 3 6 4" xfId="3171" xr:uid="{00000000-0005-0000-0000-000009170000}"/>
    <cellStyle name="Normal 2 2 2 2 3 6 4 2" xfId="11317" xr:uid="{00000000-0005-0000-0000-00000A170000}"/>
    <cellStyle name="Normal 2 2 2 2 3 6 4 2 2" xfId="27613" xr:uid="{00000000-0005-0000-0000-00000B170000}"/>
    <cellStyle name="Normal 2 2 2 2 3 6 4 3" xfId="19467" xr:uid="{00000000-0005-0000-0000-00000C170000}"/>
    <cellStyle name="Normal 2 2 2 2 3 6 5" xfId="5682" xr:uid="{00000000-0005-0000-0000-00000D170000}"/>
    <cellStyle name="Normal 2 2 2 2 3 6 5 2" xfId="13828" xr:uid="{00000000-0005-0000-0000-00000E170000}"/>
    <cellStyle name="Normal 2 2 2 2 3 6 5 2 2" xfId="30124" xr:uid="{00000000-0005-0000-0000-00000F170000}"/>
    <cellStyle name="Normal 2 2 2 2 3 6 5 3" xfId="21978" xr:uid="{00000000-0005-0000-0000-000010170000}"/>
    <cellStyle name="Normal 2 2 2 2 3 6 6" xfId="8529" xr:uid="{00000000-0005-0000-0000-000011170000}"/>
    <cellStyle name="Normal 2 2 2 2 3 6 6 2" xfId="24825" xr:uid="{00000000-0005-0000-0000-000012170000}"/>
    <cellStyle name="Normal 2 2 2 2 3 6 7" xfId="16679" xr:uid="{00000000-0005-0000-0000-000013170000}"/>
    <cellStyle name="Normal 2 2 2 2 3 7" xfId="744" xr:uid="{00000000-0005-0000-0000-000014170000}"/>
    <cellStyle name="Normal 2 2 2 2 3 7 2" xfId="2154" xr:uid="{00000000-0005-0000-0000-000015170000}"/>
    <cellStyle name="Normal 2 2 2 2 3 7 2 2" xfId="4702" xr:uid="{00000000-0005-0000-0000-000016170000}"/>
    <cellStyle name="Normal 2 2 2 2 3 7 2 2 2" xfId="12848" xr:uid="{00000000-0005-0000-0000-000017170000}"/>
    <cellStyle name="Normal 2 2 2 2 3 7 2 2 2 2" xfId="29144" xr:uid="{00000000-0005-0000-0000-000018170000}"/>
    <cellStyle name="Normal 2 2 2 2 3 7 2 2 3" xfId="20998" xr:uid="{00000000-0005-0000-0000-000019170000}"/>
    <cellStyle name="Normal 2 2 2 2 3 7 2 3" xfId="7453" xr:uid="{00000000-0005-0000-0000-00001A170000}"/>
    <cellStyle name="Normal 2 2 2 2 3 7 2 3 2" xfId="15599" xr:uid="{00000000-0005-0000-0000-00001B170000}"/>
    <cellStyle name="Normal 2 2 2 2 3 7 2 3 2 2" xfId="31895" xr:uid="{00000000-0005-0000-0000-00001C170000}"/>
    <cellStyle name="Normal 2 2 2 2 3 7 2 3 3" xfId="23749" xr:uid="{00000000-0005-0000-0000-00001D170000}"/>
    <cellStyle name="Normal 2 2 2 2 3 7 2 4" xfId="10300" xr:uid="{00000000-0005-0000-0000-00001E170000}"/>
    <cellStyle name="Normal 2 2 2 2 3 7 2 4 2" xfId="26596" xr:uid="{00000000-0005-0000-0000-00001F170000}"/>
    <cellStyle name="Normal 2 2 2 2 3 7 2 5" xfId="18450" xr:uid="{00000000-0005-0000-0000-000020170000}"/>
    <cellStyle name="Normal 2 2 2 2 3 7 3" xfId="3484" xr:uid="{00000000-0005-0000-0000-000021170000}"/>
    <cellStyle name="Normal 2 2 2 2 3 7 3 2" xfId="11630" xr:uid="{00000000-0005-0000-0000-000022170000}"/>
    <cellStyle name="Normal 2 2 2 2 3 7 3 2 2" xfId="27926" xr:uid="{00000000-0005-0000-0000-000023170000}"/>
    <cellStyle name="Normal 2 2 2 2 3 7 3 3" xfId="19780" xr:uid="{00000000-0005-0000-0000-000024170000}"/>
    <cellStyle name="Normal 2 2 2 2 3 7 4" xfId="6043" xr:uid="{00000000-0005-0000-0000-000025170000}"/>
    <cellStyle name="Normal 2 2 2 2 3 7 4 2" xfId="14189" xr:uid="{00000000-0005-0000-0000-000026170000}"/>
    <cellStyle name="Normal 2 2 2 2 3 7 4 2 2" xfId="30485" xr:uid="{00000000-0005-0000-0000-000027170000}"/>
    <cellStyle name="Normal 2 2 2 2 3 7 4 3" xfId="22339" xr:uid="{00000000-0005-0000-0000-000028170000}"/>
    <cellStyle name="Normal 2 2 2 2 3 7 5" xfId="8890" xr:uid="{00000000-0005-0000-0000-000029170000}"/>
    <cellStyle name="Normal 2 2 2 2 3 7 5 2" xfId="25186" xr:uid="{00000000-0005-0000-0000-00002A170000}"/>
    <cellStyle name="Normal 2 2 2 2 3 7 6" xfId="17040" xr:uid="{00000000-0005-0000-0000-00002B170000}"/>
    <cellStyle name="Normal 2 2 2 2 3 8" xfId="1449" xr:uid="{00000000-0005-0000-0000-00002C170000}"/>
    <cellStyle name="Normal 2 2 2 2 3 8 2" xfId="4093" xr:uid="{00000000-0005-0000-0000-00002D170000}"/>
    <cellStyle name="Normal 2 2 2 2 3 8 2 2" xfId="12239" xr:uid="{00000000-0005-0000-0000-00002E170000}"/>
    <cellStyle name="Normal 2 2 2 2 3 8 2 2 2" xfId="28535" xr:uid="{00000000-0005-0000-0000-00002F170000}"/>
    <cellStyle name="Normal 2 2 2 2 3 8 2 3" xfId="20389" xr:uid="{00000000-0005-0000-0000-000030170000}"/>
    <cellStyle name="Normal 2 2 2 2 3 8 3" xfId="6748" xr:uid="{00000000-0005-0000-0000-000031170000}"/>
    <cellStyle name="Normal 2 2 2 2 3 8 3 2" xfId="14894" xr:uid="{00000000-0005-0000-0000-000032170000}"/>
    <cellStyle name="Normal 2 2 2 2 3 8 3 2 2" xfId="31190" xr:uid="{00000000-0005-0000-0000-000033170000}"/>
    <cellStyle name="Normal 2 2 2 2 3 8 3 3" xfId="23044" xr:uid="{00000000-0005-0000-0000-000034170000}"/>
    <cellStyle name="Normal 2 2 2 2 3 8 4" xfId="9595" xr:uid="{00000000-0005-0000-0000-000035170000}"/>
    <cellStyle name="Normal 2 2 2 2 3 8 4 2" xfId="25891" xr:uid="{00000000-0005-0000-0000-000036170000}"/>
    <cellStyle name="Normal 2 2 2 2 3 8 5" xfId="17745" xr:uid="{00000000-0005-0000-0000-000037170000}"/>
    <cellStyle name="Normal 2 2 2 2 3 9" xfId="2875" xr:uid="{00000000-0005-0000-0000-000038170000}"/>
    <cellStyle name="Normal 2 2 2 2 3 9 2" xfId="11021" xr:uid="{00000000-0005-0000-0000-000039170000}"/>
    <cellStyle name="Normal 2 2 2 2 3 9 2 2" xfId="27317" xr:uid="{00000000-0005-0000-0000-00003A170000}"/>
    <cellStyle name="Normal 2 2 2 2 3 9 3" xfId="19171" xr:uid="{00000000-0005-0000-0000-00003B170000}"/>
    <cellStyle name="Normal 2 2 2 2 4" xfId="60" xr:uid="{00000000-0005-0000-0000-00003C170000}"/>
    <cellStyle name="Normal 2 2 2 2 4 10" xfId="8207" xr:uid="{00000000-0005-0000-0000-00003D170000}"/>
    <cellStyle name="Normal 2 2 2 2 4 10 2" xfId="24503" xr:uid="{00000000-0005-0000-0000-00003E170000}"/>
    <cellStyle name="Normal 2 2 2 2 4 11" xfId="16357" xr:uid="{00000000-0005-0000-0000-00003F170000}"/>
    <cellStyle name="Normal 2 2 2 2 4 2" xfId="150" xr:uid="{00000000-0005-0000-0000-000040170000}"/>
    <cellStyle name="Normal 2 2 2 2 4 2 2" xfId="494" xr:uid="{00000000-0005-0000-0000-000041170000}"/>
    <cellStyle name="Normal 2 2 2 2 4 2 2 2" xfId="1200" xr:uid="{00000000-0005-0000-0000-000042170000}"/>
    <cellStyle name="Normal 2 2 2 2 4 2 2 2 2" xfId="2610" xr:uid="{00000000-0005-0000-0000-000043170000}"/>
    <cellStyle name="Normal 2 2 2 2 4 2 2 2 2 2" xfId="5090" xr:uid="{00000000-0005-0000-0000-000044170000}"/>
    <cellStyle name="Normal 2 2 2 2 4 2 2 2 2 2 2" xfId="13236" xr:uid="{00000000-0005-0000-0000-000045170000}"/>
    <cellStyle name="Normal 2 2 2 2 4 2 2 2 2 2 2 2" xfId="29532" xr:uid="{00000000-0005-0000-0000-000046170000}"/>
    <cellStyle name="Normal 2 2 2 2 4 2 2 2 2 2 3" xfId="21386" xr:uid="{00000000-0005-0000-0000-000047170000}"/>
    <cellStyle name="Normal 2 2 2 2 4 2 2 2 2 3" xfId="7909" xr:uid="{00000000-0005-0000-0000-000048170000}"/>
    <cellStyle name="Normal 2 2 2 2 4 2 2 2 2 3 2" xfId="16055" xr:uid="{00000000-0005-0000-0000-000049170000}"/>
    <cellStyle name="Normal 2 2 2 2 4 2 2 2 2 3 2 2" xfId="32351" xr:uid="{00000000-0005-0000-0000-00004A170000}"/>
    <cellStyle name="Normal 2 2 2 2 4 2 2 2 2 3 3" xfId="24205" xr:uid="{00000000-0005-0000-0000-00004B170000}"/>
    <cellStyle name="Normal 2 2 2 2 4 2 2 2 2 4" xfId="10756" xr:uid="{00000000-0005-0000-0000-00004C170000}"/>
    <cellStyle name="Normal 2 2 2 2 4 2 2 2 2 4 2" xfId="27052" xr:uid="{00000000-0005-0000-0000-00004D170000}"/>
    <cellStyle name="Normal 2 2 2 2 4 2 2 2 2 5" xfId="18906" xr:uid="{00000000-0005-0000-0000-00004E170000}"/>
    <cellStyle name="Normal 2 2 2 2 4 2 2 2 3" xfId="3872" xr:uid="{00000000-0005-0000-0000-00004F170000}"/>
    <cellStyle name="Normal 2 2 2 2 4 2 2 2 3 2" xfId="12018" xr:uid="{00000000-0005-0000-0000-000050170000}"/>
    <cellStyle name="Normal 2 2 2 2 4 2 2 2 3 2 2" xfId="28314" xr:uid="{00000000-0005-0000-0000-000051170000}"/>
    <cellStyle name="Normal 2 2 2 2 4 2 2 2 3 3" xfId="20168" xr:uid="{00000000-0005-0000-0000-000052170000}"/>
    <cellStyle name="Normal 2 2 2 2 4 2 2 2 4" xfId="6499" xr:uid="{00000000-0005-0000-0000-000053170000}"/>
    <cellStyle name="Normal 2 2 2 2 4 2 2 2 4 2" xfId="14645" xr:uid="{00000000-0005-0000-0000-000054170000}"/>
    <cellStyle name="Normal 2 2 2 2 4 2 2 2 4 2 2" xfId="30941" xr:uid="{00000000-0005-0000-0000-000055170000}"/>
    <cellStyle name="Normal 2 2 2 2 4 2 2 2 4 3" xfId="22795" xr:uid="{00000000-0005-0000-0000-000056170000}"/>
    <cellStyle name="Normal 2 2 2 2 4 2 2 2 5" xfId="9346" xr:uid="{00000000-0005-0000-0000-000057170000}"/>
    <cellStyle name="Normal 2 2 2 2 4 2 2 2 5 2" xfId="25642" xr:uid="{00000000-0005-0000-0000-000058170000}"/>
    <cellStyle name="Normal 2 2 2 2 4 2 2 2 6" xfId="17496" xr:uid="{00000000-0005-0000-0000-000059170000}"/>
    <cellStyle name="Normal 2 2 2 2 4 2 2 3" xfId="1905" xr:uid="{00000000-0005-0000-0000-00005A170000}"/>
    <cellStyle name="Normal 2 2 2 2 4 2 2 3 2" xfId="4481" xr:uid="{00000000-0005-0000-0000-00005B170000}"/>
    <cellStyle name="Normal 2 2 2 2 4 2 2 3 2 2" xfId="12627" xr:uid="{00000000-0005-0000-0000-00005C170000}"/>
    <cellStyle name="Normal 2 2 2 2 4 2 2 3 2 2 2" xfId="28923" xr:uid="{00000000-0005-0000-0000-00005D170000}"/>
    <cellStyle name="Normal 2 2 2 2 4 2 2 3 2 3" xfId="20777" xr:uid="{00000000-0005-0000-0000-00005E170000}"/>
    <cellStyle name="Normal 2 2 2 2 4 2 2 3 3" xfId="7204" xr:uid="{00000000-0005-0000-0000-00005F170000}"/>
    <cellStyle name="Normal 2 2 2 2 4 2 2 3 3 2" xfId="15350" xr:uid="{00000000-0005-0000-0000-000060170000}"/>
    <cellStyle name="Normal 2 2 2 2 4 2 2 3 3 2 2" xfId="31646" xr:uid="{00000000-0005-0000-0000-000061170000}"/>
    <cellStyle name="Normal 2 2 2 2 4 2 2 3 3 3" xfId="23500" xr:uid="{00000000-0005-0000-0000-000062170000}"/>
    <cellStyle name="Normal 2 2 2 2 4 2 2 3 4" xfId="10051" xr:uid="{00000000-0005-0000-0000-000063170000}"/>
    <cellStyle name="Normal 2 2 2 2 4 2 2 3 4 2" xfId="26347" xr:uid="{00000000-0005-0000-0000-000064170000}"/>
    <cellStyle name="Normal 2 2 2 2 4 2 2 3 5" xfId="18201" xr:uid="{00000000-0005-0000-0000-000065170000}"/>
    <cellStyle name="Normal 2 2 2 2 4 2 2 4" xfId="3263" xr:uid="{00000000-0005-0000-0000-000066170000}"/>
    <cellStyle name="Normal 2 2 2 2 4 2 2 4 2" xfId="11409" xr:uid="{00000000-0005-0000-0000-000067170000}"/>
    <cellStyle name="Normal 2 2 2 2 4 2 2 4 2 2" xfId="27705" xr:uid="{00000000-0005-0000-0000-000068170000}"/>
    <cellStyle name="Normal 2 2 2 2 4 2 2 4 3" xfId="19559" xr:uid="{00000000-0005-0000-0000-000069170000}"/>
    <cellStyle name="Normal 2 2 2 2 4 2 2 5" xfId="5794" xr:uid="{00000000-0005-0000-0000-00006A170000}"/>
    <cellStyle name="Normal 2 2 2 2 4 2 2 5 2" xfId="13940" xr:uid="{00000000-0005-0000-0000-00006B170000}"/>
    <cellStyle name="Normal 2 2 2 2 4 2 2 5 2 2" xfId="30236" xr:uid="{00000000-0005-0000-0000-00006C170000}"/>
    <cellStyle name="Normal 2 2 2 2 4 2 2 5 3" xfId="22090" xr:uid="{00000000-0005-0000-0000-00006D170000}"/>
    <cellStyle name="Normal 2 2 2 2 4 2 2 6" xfId="8641" xr:uid="{00000000-0005-0000-0000-00006E170000}"/>
    <cellStyle name="Normal 2 2 2 2 4 2 2 6 2" xfId="24937" xr:uid="{00000000-0005-0000-0000-00006F170000}"/>
    <cellStyle name="Normal 2 2 2 2 4 2 2 7" xfId="16791" xr:uid="{00000000-0005-0000-0000-000070170000}"/>
    <cellStyle name="Normal 2 2 2 2 4 2 3" xfId="856" xr:uid="{00000000-0005-0000-0000-000071170000}"/>
    <cellStyle name="Normal 2 2 2 2 4 2 3 2" xfId="2266" xr:uid="{00000000-0005-0000-0000-000072170000}"/>
    <cellStyle name="Normal 2 2 2 2 4 2 3 2 2" xfId="4794" xr:uid="{00000000-0005-0000-0000-000073170000}"/>
    <cellStyle name="Normal 2 2 2 2 4 2 3 2 2 2" xfId="12940" xr:uid="{00000000-0005-0000-0000-000074170000}"/>
    <cellStyle name="Normal 2 2 2 2 4 2 3 2 2 2 2" xfId="29236" xr:uid="{00000000-0005-0000-0000-000075170000}"/>
    <cellStyle name="Normal 2 2 2 2 4 2 3 2 2 3" xfId="21090" xr:uid="{00000000-0005-0000-0000-000076170000}"/>
    <cellStyle name="Normal 2 2 2 2 4 2 3 2 3" xfId="7565" xr:uid="{00000000-0005-0000-0000-000077170000}"/>
    <cellStyle name="Normal 2 2 2 2 4 2 3 2 3 2" xfId="15711" xr:uid="{00000000-0005-0000-0000-000078170000}"/>
    <cellStyle name="Normal 2 2 2 2 4 2 3 2 3 2 2" xfId="32007" xr:uid="{00000000-0005-0000-0000-000079170000}"/>
    <cellStyle name="Normal 2 2 2 2 4 2 3 2 3 3" xfId="23861" xr:uid="{00000000-0005-0000-0000-00007A170000}"/>
    <cellStyle name="Normal 2 2 2 2 4 2 3 2 4" xfId="10412" xr:uid="{00000000-0005-0000-0000-00007B170000}"/>
    <cellStyle name="Normal 2 2 2 2 4 2 3 2 4 2" xfId="26708" xr:uid="{00000000-0005-0000-0000-00007C170000}"/>
    <cellStyle name="Normal 2 2 2 2 4 2 3 2 5" xfId="18562" xr:uid="{00000000-0005-0000-0000-00007D170000}"/>
    <cellStyle name="Normal 2 2 2 2 4 2 3 3" xfId="3576" xr:uid="{00000000-0005-0000-0000-00007E170000}"/>
    <cellStyle name="Normal 2 2 2 2 4 2 3 3 2" xfId="11722" xr:uid="{00000000-0005-0000-0000-00007F170000}"/>
    <cellStyle name="Normal 2 2 2 2 4 2 3 3 2 2" xfId="28018" xr:uid="{00000000-0005-0000-0000-000080170000}"/>
    <cellStyle name="Normal 2 2 2 2 4 2 3 3 3" xfId="19872" xr:uid="{00000000-0005-0000-0000-000081170000}"/>
    <cellStyle name="Normal 2 2 2 2 4 2 3 4" xfId="6155" xr:uid="{00000000-0005-0000-0000-000082170000}"/>
    <cellStyle name="Normal 2 2 2 2 4 2 3 4 2" xfId="14301" xr:uid="{00000000-0005-0000-0000-000083170000}"/>
    <cellStyle name="Normal 2 2 2 2 4 2 3 4 2 2" xfId="30597" xr:uid="{00000000-0005-0000-0000-000084170000}"/>
    <cellStyle name="Normal 2 2 2 2 4 2 3 4 3" xfId="22451" xr:uid="{00000000-0005-0000-0000-000085170000}"/>
    <cellStyle name="Normal 2 2 2 2 4 2 3 5" xfId="9002" xr:uid="{00000000-0005-0000-0000-000086170000}"/>
    <cellStyle name="Normal 2 2 2 2 4 2 3 5 2" xfId="25298" xr:uid="{00000000-0005-0000-0000-000087170000}"/>
    <cellStyle name="Normal 2 2 2 2 4 2 3 6" xfId="17152" xr:uid="{00000000-0005-0000-0000-000088170000}"/>
    <cellStyle name="Normal 2 2 2 2 4 2 4" xfId="1561" xr:uid="{00000000-0005-0000-0000-000089170000}"/>
    <cellStyle name="Normal 2 2 2 2 4 2 4 2" xfId="4185" xr:uid="{00000000-0005-0000-0000-00008A170000}"/>
    <cellStyle name="Normal 2 2 2 2 4 2 4 2 2" xfId="12331" xr:uid="{00000000-0005-0000-0000-00008B170000}"/>
    <cellStyle name="Normal 2 2 2 2 4 2 4 2 2 2" xfId="28627" xr:uid="{00000000-0005-0000-0000-00008C170000}"/>
    <cellStyle name="Normal 2 2 2 2 4 2 4 2 3" xfId="20481" xr:uid="{00000000-0005-0000-0000-00008D170000}"/>
    <cellStyle name="Normal 2 2 2 2 4 2 4 3" xfId="6860" xr:uid="{00000000-0005-0000-0000-00008E170000}"/>
    <cellStyle name="Normal 2 2 2 2 4 2 4 3 2" xfId="15006" xr:uid="{00000000-0005-0000-0000-00008F170000}"/>
    <cellStyle name="Normal 2 2 2 2 4 2 4 3 2 2" xfId="31302" xr:uid="{00000000-0005-0000-0000-000090170000}"/>
    <cellStyle name="Normal 2 2 2 2 4 2 4 3 3" xfId="23156" xr:uid="{00000000-0005-0000-0000-000091170000}"/>
    <cellStyle name="Normal 2 2 2 2 4 2 4 4" xfId="9707" xr:uid="{00000000-0005-0000-0000-000092170000}"/>
    <cellStyle name="Normal 2 2 2 2 4 2 4 4 2" xfId="26003" xr:uid="{00000000-0005-0000-0000-000093170000}"/>
    <cellStyle name="Normal 2 2 2 2 4 2 4 5" xfId="17857" xr:uid="{00000000-0005-0000-0000-000094170000}"/>
    <cellStyle name="Normal 2 2 2 2 4 2 5" xfId="2967" xr:uid="{00000000-0005-0000-0000-000095170000}"/>
    <cellStyle name="Normal 2 2 2 2 4 2 5 2" xfId="11113" xr:uid="{00000000-0005-0000-0000-000096170000}"/>
    <cellStyle name="Normal 2 2 2 2 4 2 5 2 2" xfId="27409" xr:uid="{00000000-0005-0000-0000-000097170000}"/>
    <cellStyle name="Normal 2 2 2 2 4 2 5 3" xfId="19263" xr:uid="{00000000-0005-0000-0000-000098170000}"/>
    <cellStyle name="Normal 2 2 2 2 4 2 6" xfId="5450" xr:uid="{00000000-0005-0000-0000-000099170000}"/>
    <cellStyle name="Normal 2 2 2 2 4 2 6 2" xfId="13596" xr:uid="{00000000-0005-0000-0000-00009A170000}"/>
    <cellStyle name="Normal 2 2 2 2 4 2 6 2 2" xfId="29892" xr:uid="{00000000-0005-0000-0000-00009B170000}"/>
    <cellStyle name="Normal 2 2 2 2 4 2 6 3" xfId="21746" xr:uid="{00000000-0005-0000-0000-00009C170000}"/>
    <cellStyle name="Normal 2 2 2 2 4 2 7" xfId="8297" xr:uid="{00000000-0005-0000-0000-00009D170000}"/>
    <cellStyle name="Normal 2 2 2 2 4 2 7 2" xfId="24593" xr:uid="{00000000-0005-0000-0000-00009E170000}"/>
    <cellStyle name="Normal 2 2 2 2 4 2 8" xfId="16447" xr:uid="{00000000-0005-0000-0000-00009F170000}"/>
    <cellStyle name="Normal 2 2 2 2 4 3" xfId="230" xr:uid="{00000000-0005-0000-0000-0000A0170000}"/>
    <cellStyle name="Normal 2 2 2 2 4 3 2" xfId="574" xr:uid="{00000000-0005-0000-0000-0000A1170000}"/>
    <cellStyle name="Normal 2 2 2 2 4 3 2 2" xfId="1280" xr:uid="{00000000-0005-0000-0000-0000A2170000}"/>
    <cellStyle name="Normal 2 2 2 2 4 3 2 2 2" xfId="2690" xr:uid="{00000000-0005-0000-0000-0000A3170000}"/>
    <cellStyle name="Normal 2 2 2 2 4 3 2 2 2 2" xfId="5164" xr:uid="{00000000-0005-0000-0000-0000A4170000}"/>
    <cellStyle name="Normal 2 2 2 2 4 3 2 2 2 2 2" xfId="13310" xr:uid="{00000000-0005-0000-0000-0000A5170000}"/>
    <cellStyle name="Normal 2 2 2 2 4 3 2 2 2 2 2 2" xfId="29606" xr:uid="{00000000-0005-0000-0000-0000A6170000}"/>
    <cellStyle name="Normal 2 2 2 2 4 3 2 2 2 2 3" xfId="21460" xr:uid="{00000000-0005-0000-0000-0000A7170000}"/>
    <cellStyle name="Normal 2 2 2 2 4 3 2 2 2 3" xfId="7989" xr:uid="{00000000-0005-0000-0000-0000A8170000}"/>
    <cellStyle name="Normal 2 2 2 2 4 3 2 2 2 3 2" xfId="16135" xr:uid="{00000000-0005-0000-0000-0000A9170000}"/>
    <cellStyle name="Normal 2 2 2 2 4 3 2 2 2 3 2 2" xfId="32431" xr:uid="{00000000-0005-0000-0000-0000AA170000}"/>
    <cellStyle name="Normal 2 2 2 2 4 3 2 2 2 3 3" xfId="24285" xr:uid="{00000000-0005-0000-0000-0000AB170000}"/>
    <cellStyle name="Normal 2 2 2 2 4 3 2 2 2 4" xfId="10836" xr:uid="{00000000-0005-0000-0000-0000AC170000}"/>
    <cellStyle name="Normal 2 2 2 2 4 3 2 2 2 4 2" xfId="27132" xr:uid="{00000000-0005-0000-0000-0000AD170000}"/>
    <cellStyle name="Normal 2 2 2 2 4 3 2 2 2 5" xfId="18986" xr:uid="{00000000-0005-0000-0000-0000AE170000}"/>
    <cellStyle name="Normal 2 2 2 2 4 3 2 2 3" xfId="3946" xr:uid="{00000000-0005-0000-0000-0000AF170000}"/>
    <cellStyle name="Normal 2 2 2 2 4 3 2 2 3 2" xfId="12092" xr:uid="{00000000-0005-0000-0000-0000B0170000}"/>
    <cellStyle name="Normal 2 2 2 2 4 3 2 2 3 2 2" xfId="28388" xr:uid="{00000000-0005-0000-0000-0000B1170000}"/>
    <cellStyle name="Normal 2 2 2 2 4 3 2 2 3 3" xfId="20242" xr:uid="{00000000-0005-0000-0000-0000B2170000}"/>
    <cellStyle name="Normal 2 2 2 2 4 3 2 2 4" xfId="6579" xr:uid="{00000000-0005-0000-0000-0000B3170000}"/>
    <cellStyle name="Normal 2 2 2 2 4 3 2 2 4 2" xfId="14725" xr:uid="{00000000-0005-0000-0000-0000B4170000}"/>
    <cellStyle name="Normal 2 2 2 2 4 3 2 2 4 2 2" xfId="31021" xr:uid="{00000000-0005-0000-0000-0000B5170000}"/>
    <cellStyle name="Normal 2 2 2 2 4 3 2 2 4 3" xfId="22875" xr:uid="{00000000-0005-0000-0000-0000B6170000}"/>
    <cellStyle name="Normal 2 2 2 2 4 3 2 2 5" xfId="9426" xr:uid="{00000000-0005-0000-0000-0000B7170000}"/>
    <cellStyle name="Normal 2 2 2 2 4 3 2 2 5 2" xfId="25722" xr:uid="{00000000-0005-0000-0000-0000B8170000}"/>
    <cellStyle name="Normal 2 2 2 2 4 3 2 2 6" xfId="17576" xr:uid="{00000000-0005-0000-0000-0000B9170000}"/>
    <cellStyle name="Normal 2 2 2 2 4 3 2 3" xfId="1985" xr:uid="{00000000-0005-0000-0000-0000BA170000}"/>
    <cellStyle name="Normal 2 2 2 2 4 3 2 3 2" xfId="4555" xr:uid="{00000000-0005-0000-0000-0000BB170000}"/>
    <cellStyle name="Normal 2 2 2 2 4 3 2 3 2 2" xfId="12701" xr:uid="{00000000-0005-0000-0000-0000BC170000}"/>
    <cellStyle name="Normal 2 2 2 2 4 3 2 3 2 2 2" xfId="28997" xr:uid="{00000000-0005-0000-0000-0000BD170000}"/>
    <cellStyle name="Normal 2 2 2 2 4 3 2 3 2 3" xfId="20851" xr:uid="{00000000-0005-0000-0000-0000BE170000}"/>
    <cellStyle name="Normal 2 2 2 2 4 3 2 3 3" xfId="7284" xr:uid="{00000000-0005-0000-0000-0000BF170000}"/>
    <cellStyle name="Normal 2 2 2 2 4 3 2 3 3 2" xfId="15430" xr:uid="{00000000-0005-0000-0000-0000C0170000}"/>
    <cellStyle name="Normal 2 2 2 2 4 3 2 3 3 2 2" xfId="31726" xr:uid="{00000000-0005-0000-0000-0000C1170000}"/>
    <cellStyle name="Normal 2 2 2 2 4 3 2 3 3 3" xfId="23580" xr:uid="{00000000-0005-0000-0000-0000C2170000}"/>
    <cellStyle name="Normal 2 2 2 2 4 3 2 3 4" xfId="10131" xr:uid="{00000000-0005-0000-0000-0000C3170000}"/>
    <cellStyle name="Normal 2 2 2 2 4 3 2 3 4 2" xfId="26427" xr:uid="{00000000-0005-0000-0000-0000C4170000}"/>
    <cellStyle name="Normal 2 2 2 2 4 3 2 3 5" xfId="18281" xr:uid="{00000000-0005-0000-0000-0000C5170000}"/>
    <cellStyle name="Normal 2 2 2 2 4 3 2 4" xfId="3337" xr:uid="{00000000-0005-0000-0000-0000C6170000}"/>
    <cellStyle name="Normal 2 2 2 2 4 3 2 4 2" xfId="11483" xr:uid="{00000000-0005-0000-0000-0000C7170000}"/>
    <cellStyle name="Normal 2 2 2 2 4 3 2 4 2 2" xfId="27779" xr:uid="{00000000-0005-0000-0000-0000C8170000}"/>
    <cellStyle name="Normal 2 2 2 2 4 3 2 4 3" xfId="19633" xr:uid="{00000000-0005-0000-0000-0000C9170000}"/>
    <cellStyle name="Normal 2 2 2 2 4 3 2 5" xfId="5874" xr:uid="{00000000-0005-0000-0000-0000CA170000}"/>
    <cellStyle name="Normal 2 2 2 2 4 3 2 5 2" xfId="14020" xr:uid="{00000000-0005-0000-0000-0000CB170000}"/>
    <cellStyle name="Normal 2 2 2 2 4 3 2 5 2 2" xfId="30316" xr:uid="{00000000-0005-0000-0000-0000CC170000}"/>
    <cellStyle name="Normal 2 2 2 2 4 3 2 5 3" xfId="22170" xr:uid="{00000000-0005-0000-0000-0000CD170000}"/>
    <cellStyle name="Normal 2 2 2 2 4 3 2 6" xfId="8721" xr:uid="{00000000-0005-0000-0000-0000CE170000}"/>
    <cellStyle name="Normal 2 2 2 2 4 3 2 6 2" xfId="25017" xr:uid="{00000000-0005-0000-0000-0000CF170000}"/>
    <cellStyle name="Normal 2 2 2 2 4 3 2 7" xfId="16871" xr:uid="{00000000-0005-0000-0000-0000D0170000}"/>
    <cellStyle name="Normal 2 2 2 2 4 3 3" xfId="936" xr:uid="{00000000-0005-0000-0000-0000D1170000}"/>
    <cellStyle name="Normal 2 2 2 2 4 3 3 2" xfId="2346" xr:uid="{00000000-0005-0000-0000-0000D2170000}"/>
    <cellStyle name="Normal 2 2 2 2 4 3 3 2 2" xfId="4868" xr:uid="{00000000-0005-0000-0000-0000D3170000}"/>
    <cellStyle name="Normal 2 2 2 2 4 3 3 2 2 2" xfId="13014" xr:uid="{00000000-0005-0000-0000-0000D4170000}"/>
    <cellStyle name="Normal 2 2 2 2 4 3 3 2 2 2 2" xfId="29310" xr:uid="{00000000-0005-0000-0000-0000D5170000}"/>
    <cellStyle name="Normal 2 2 2 2 4 3 3 2 2 3" xfId="21164" xr:uid="{00000000-0005-0000-0000-0000D6170000}"/>
    <cellStyle name="Normal 2 2 2 2 4 3 3 2 3" xfId="7645" xr:uid="{00000000-0005-0000-0000-0000D7170000}"/>
    <cellStyle name="Normal 2 2 2 2 4 3 3 2 3 2" xfId="15791" xr:uid="{00000000-0005-0000-0000-0000D8170000}"/>
    <cellStyle name="Normal 2 2 2 2 4 3 3 2 3 2 2" xfId="32087" xr:uid="{00000000-0005-0000-0000-0000D9170000}"/>
    <cellStyle name="Normal 2 2 2 2 4 3 3 2 3 3" xfId="23941" xr:uid="{00000000-0005-0000-0000-0000DA170000}"/>
    <cellStyle name="Normal 2 2 2 2 4 3 3 2 4" xfId="10492" xr:uid="{00000000-0005-0000-0000-0000DB170000}"/>
    <cellStyle name="Normal 2 2 2 2 4 3 3 2 4 2" xfId="26788" xr:uid="{00000000-0005-0000-0000-0000DC170000}"/>
    <cellStyle name="Normal 2 2 2 2 4 3 3 2 5" xfId="18642" xr:uid="{00000000-0005-0000-0000-0000DD170000}"/>
    <cellStyle name="Normal 2 2 2 2 4 3 3 3" xfId="3650" xr:uid="{00000000-0005-0000-0000-0000DE170000}"/>
    <cellStyle name="Normal 2 2 2 2 4 3 3 3 2" xfId="11796" xr:uid="{00000000-0005-0000-0000-0000DF170000}"/>
    <cellStyle name="Normal 2 2 2 2 4 3 3 3 2 2" xfId="28092" xr:uid="{00000000-0005-0000-0000-0000E0170000}"/>
    <cellStyle name="Normal 2 2 2 2 4 3 3 3 3" xfId="19946" xr:uid="{00000000-0005-0000-0000-0000E1170000}"/>
    <cellStyle name="Normal 2 2 2 2 4 3 3 4" xfId="6235" xr:uid="{00000000-0005-0000-0000-0000E2170000}"/>
    <cellStyle name="Normal 2 2 2 2 4 3 3 4 2" xfId="14381" xr:uid="{00000000-0005-0000-0000-0000E3170000}"/>
    <cellStyle name="Normal 2 2 2 2 4 3 3 4 2 2" xfId="30677" xr:uid="{00000000-0005-0000-0000-0000E4170000}"/>
    <cellStyle name="Normal 2 2 2 2 4 3 3 4 3" xfId="22531" xr:uid="{00000000-0005-0000-0000-0000E5170000}"/>
    <cellStyle name="Normal 2 2 2 2 4 3 3 5" xfId="9082" xr:uid="{00000000-0005-0000-0000-0000E6170000}"/>
    <cellStyle name="Normal 2 2 2 2 4 3 3 5 2" xfId="25378" xr:uid="{00000000-0005-0000-0000-0000E7170000}"/>
    <cellStyle name="Normal 2 2 2 2 4 3 3 6" xfId="17232" xr:uid="{00000000-0005-0000-0000-0000E8170000}"/>
    <cellStyle name="Normal 2 2 2 2 4 3 4" xfId="1641" xr:uid="{00000000-0005-0000-0000-0000E9170000}"/>
    <cellStyle name="Normal 2 2 2 2 4 3 4 2" xfId="4259" xr:uid="{00000000-0005-0000-0000-0000EA170000}"/>
    <cellStyle name="Normal 2 2 2 2 4 3 4 2 2" xfId="12405" xr:uid="{00000000-0005-0000-0000-0000EB170000}"/>
    <cellStyle name="Normal 2 2 2 2 4 3 4 2 2 2" xfId="28701" xr:uid="{00000000-0005-0000-0000-0000EC170000}"/>
    <cellStyle name="Normal 2 2 2 2 4 3 4 2 3" xfId="20555" xr:uid="{00000000-0005-0000-0000-0000ED170000}"/>
    <cellStyle name="Normal 2 2 2 2 4 3 4 3" xfId="6940" xr:uid="{00000000-0005-0000-0000-0000EE170000}"/>
    <cellStyle name="Normal 2 2 2 2 4 3 4 3 2" xfId="15086" xr:uid="{00000000-0005-0000-0000-0000EF170000}"/>
    <cellStyle name="Normal 2 2 2 2 4 3 4 3 2 2" xfId="31382" xr:uid="{00000000-0005-0000-0000-0000F0170000}"/>
    <cellStyle name="Normal 2 2 2 2 4 3 4 3 3" xfId="23236" xr:uid="{00000000-0005-0000-0000-0000F1170000}"/>
    <cellStyle name="Normal 2 2 2 2 4 3 4 4" xfId="9787" xr:uid="{00000000-0005-0000-0000-0000F2170000}"/>
    <cellStyle name="Normal 2 2 2 2 4 3 4 4 2" xfId="26083" xr:uid="{00000000-0005-0000-0000-0000F3170000}"/>
    <cellStyle name="Normal 2 2 2 2 4 3 4 5" xfId="17937" xr:uid="{00000000-0005-0000-0000-0000F4170000}"/>
    <cellStyle name="Normal 2 2 2 2 4 3 5" xfId="3041" xr:uid="{00000000-0005-0000-0000-0000F5170000}"/>
    <cellStyle name="Normal 2 2 2 2 4 3 5 2" xfId="11187" xr:uid="{00000000-0005-0000-0000-0000F6170000}"/>
    <cellStyle name="Normal 2 2 2 2 4 3 5 2 2" xfId="27483" xr:uid="{00000000-0005-0000-0000-0000F7170000}"/>
    <cellStyle name="Normal 2 2 2 2 4 3 5 3" xfId="19337" xr:uid="{00000000-0005-0000-0000-0000F8170000}"/>
    <cellStyle name="Normal 2 2 2 2 4 3 6" xfId="5530" xr:uid="{00000000-0005-0000-0000-0000F9170000}"/>
    <cellStyle name="Normal 2 2 2 2 4 3 6 2" xfId="13676" xr:uid="{00000000-0005-0000-0000-0000FA170000}"/>
    <cellStyle name="Normal 2 2 2 2 4 3 6 2 2" xfId="29972" xr:uid="{00000000-0005-0000-0000-0000FB170000}"/>
    <cellStyle name="Normal 2 2 2 2 4 3 6 3" xfId="21826" xr:uid="{00000000-0005-0000-0000-0000FC170000}"/>
    <cellStyle name="Normal 2 2 2 2 4 3 7" xfId="8377" xr:uid="{00000000-0005-0000-0000-0000FD170000}"/>
    <cellStyle name="Normal 2 2 2 2 4 3 7 2" xfId="24673" xr:uid="{00000000-0005-0000-0000-0000FE170000}"/>
    <cellStyle name="Normal 2 2 2 2 4 3 8" xfId="16527" xr:uid="{00000000-0005-0000-0000-0000FF170000}"/>
    <cellStyle name="Normal 2 2 2 2 4 4" xfId="314" xr:uid="{00000000-0005-0000-0000-000000180000}"/>
    <cellStyle name="Normal 2 2 2 2 4 4 2" xfId="658" xr:uid="{00000000-0005-0000-0000-000001180000}"/>
    <cellStyle name="Normal 2 2 2 2 4 4 2 2" xfId="1364" xr:uid="{00000000-0005-0000-0000-000002180000}"/>
    <cellStyle name="Normal 2 2 2 2 4 4 2 2 2" xfId="2774" xr:uid="{00000000-0005-0000-0000-000003180000}"/>
    <cellStyle name="Normal 2 2 2 2 4 4 2 2 2 2" xfId="5238" xr:uid="{00000000-0005-0000-0000-000004180000}"/>
    <cellStyle name="Normal 2 2 2 2 4 4 2 2 2 2 2" xfId="13384" xr:uid="{00000000-0005-0000-0000-000005180000}"/>
    <cellStyle name="Normal 2 2 2 2 4 4 2 2 2 2 2 2" xfId="29680" xr:uid="{00000000-0005-0000-0000-000006180000}"/>
    <cellStyle name="Normal 2 2 2 2 4 4 2 2 2 2 3" xfId="21534" xr:uid="{00000000-0005-0000-0000-000007180000}"/>
    <cellStyle name="Normal 2 2 2 2 4 4 2 2 2 3" xfId="8073" xr:uid="{00000000-0005-0000-0000-000008180000}"/>
    <cellStyle name="Normal 2 2 2 2 4 4 2 2 2 3 2" xfId="16219" xr:uid="{00000000-0005-0000-0000-000009180000}"/>
    <cellStyle name="Normal 2 2 2 2 4 4 2 2 2 3 2 2" xfId="32515" xr:uid="{00000000-0005-0000-0000-00000A180000}"/>
    <cellStyle name="Normal 2 2 2 2 4 4 2 2 2 3 3" xfId="24369" xr:uid="{00000000-0005-0000-0000-00000B180000}"/>
    <cellStyle name="Normal 2 2 2 2 4 4 2 2 2 4" xfId="10920" xr:uid="{00000000-0005-0000-0000-00000C180000}"/>
    <cellStyle name="Normal 2 2 2 2 4 4 2 2 2 4 2" xfId="27216" xr:uid="{00000000-0005-0000-0000-00000D180000}"/>
    <cellStyle name="Normal 2 2 2 2 4 4 2 2 2 5" xfId="19070" xr:uid="{00000000-0005-0000-0000-00000E180000}"/>
    <cellStyle name="Normal 2 2 2 2 4 4 2 2 3" xfId="4020" xr:uid="{00000000-0005-0000-0000-00000F180000}"/>
    <cellStyle name="Normal 2 2 2 2 4 4 2 2 3 2" xfId="12166" xr:uid="{00000000-0005-0000-0000-000010180000}"/>
    <cellStyle name="Normal 2 2 2 2 4 4 2 2 3 2 2" xfId="28462" xr:uid="{00000000-0005-0000-0000-000011180000}"/>
    <cellStyle name="Normal 2 2 2 2 4 4 2 2 3 3" xfId="20316" xr:uid="{00000000-0005-0000-0000-000012180000}"/>
    <cellStyle name="Normal 2 2 2 2 4 4 2 2 4" xfId="6663" xr:uid="{00000000-0005-0000-0000-000013180000}"/>
    <cellStyle name="Normal 2 2 2 2 4 4 2 2 4 2" xfId="14809" xr:uid="{00000000-0005-0000-0000-000014180000}"/>
    <cellStyle name="Normal 2 2 2 2 4 4 2 2 4 2 2" xfId="31105" xr:uid="{00000000-0005-0000-0000-000015180000}"/>
    <cellStyle name="Normal 2 2 2 2 4 4 2 2 4 3" xfId="22959" xr:uid="{00000000-0005-0000-0000-000016180000}"/>
    <cellStyle name="Normal 2 2 2 2 4 4 2 2 5" xfId="9510" xr:uid="{00000000-0005-0000-0000-000017180000}"/>
    <cellStyle name="Normal 2 2 2 2 4 4 2 2 5 2" xfId="25806" xr:uid="{00000000-0005-0000-0000-000018180000}"/>
    <cellStyle name="Normal 2 2 2 2 4 4 2 2 6" xfId="17660" xr:uid="{00000000-0005-0000-0000-000019180000}"/>
    <cellStyle name="Normal 2 2 2 2 4 4 2 3" xfId="2069" xr:uid="{00000000-0005-0000-0000-00001A180000}"/>
    <cellStyle name="Normal 2 2 2 2 4 4 2 3 2" xfId="4629" xr:uid="{00000000-0005-0000-0000-00001B180000}"/>
    <cellStyle name="Normal 2 2 2 2 4 4 2 3 2 2" xfId="12775" xr:uid="{00000000-0005-0000-0000-00001C180000}"/>
    <cellStyle name="Normal 2 2 2 2 4 4 2 3 2 2 2" xfId="29071" xr:uid="{00000000-0005-0000-0000-00001D180000}"/>
    <cellStyle name="Normal 2 2 2 2 4 4 2 3 2 3" xfId="20925" xr:uid="{00000000-0005-0000-0000-00001E180000}"/>
    <cellStyle name="Normal 2 2 2 2 4 4 2 3 3" xfId="7368" xr:uid="{00000000-0005-0000-0000-00001F180000}"/>
    <cellStyle name="Normal 2 2 2 2 4 4 2 3 3 2" xfId="15514" xr:uid="{00000000-0005-0000-0000-000020180000}"/>
    <cellStyle name="Normal 2 2 2 2 4 4 2 3 3 2 2" xfId="31810" xr:uid="{00000000-0005-0000-0000-000021180000}"/>
    <cellStyle name="Normal 2 2 2 2 4 4 2 3 3 3" xfId="23664" xr:uid="{00000000-0005-0000-0000-000022180000}"/>
    <cellStyle name="Normal 2 2 2 2 4 4 2 3 4" xfId="10215" xr:uid="{00000000-0005-0000-0000-000023180000}"/>
    <cellStyle name="Normal 2 2 2 2 4 4 2 3 4 2" xfId="26511" xr:uid="{00000000-0005-0000-0000-000024180000}"/>
    <cellStyle name="Normal 2 2 2 2 4 4 2 3 5" xfId="18365" xr:uid="{00000000-0005-0000-0000-000025180000}"/>
    <cellStyle name="Normal 2 2 2 2 4 4 2 4" xfId="3411" xr:uid="{00000000-0005-0000-0000-000026180000}"/>
    <cellStyle name="Normal 2 2 2 2 4 4 2 4 2" xfId="11557" xr:uid="{00000000-0005-0000-0000-000027180000}"/>
    <cellStyle name="Normal 2 2 2 2 4 4 2 4 2 2" xfId="27853" xr:uid="{00000000-0005-0000-0000-000028180000}"/>
    <cellStyle name="Normal 2 2 2 2 4 4 2 4 3" xfId="19707" xr:uid="{00000000-0005-0000-0000-000029180000}"/>
    <cellStyle name="Normal 2 2 2 2 4 4 2 5" xfId="5958" xr:uid="{00000000-0005-0000-0000-00002A180000}"/>
    <cellStyle name="Normal 2 2 2 2 4 4 2 5 2" xfId="14104" xr:uid="{00000000-0005-0000-0000-00002B180000}"/>
    <cellStyle name="Normal 2 2 2 2 4 4 2 5 2 2" xfId="30400" xr:uid="{00000000-0005-0000-0000-00002C180000}"/>
    <cellStyle name="Normal 2 2 2 2 4 4 2 5 3" xfId="22254" xr:uid="{00000000-0005-0000-0000-00002D180000}"/>
    <cellStyle name="Normal 2 2 2 2 4 4 2 6" xfId="8805" xr:uid="{00000000-0005-0000-0000-00002E180000}"/>
    <cellStyle name="Normal 2 2 2 2 4 4 2 6 2" xfId="25101" xr:uid="{00000000-0005-0000-0000-00002F180000}"/>
    <cellStyle name="Normal 2 2 2 2 4 4 2 7" xfId="16955" xr:uid="{00000000-0005-0000-0000-000030180000}"/>
    <cellStyle name="Normal 2 2 2 2 4 4 3" xfId="1020" xr:uid="{00000000-0005-0000-0000-000031180000}"/>
    <cellStyle name="Normal 2 2 2 2 4 4 3 2" xfId="2430" xr:uid="{00000000-0005-0000-0000-000032180000}"/>
    <cellStyle name="Normal 2 2 2 2 4 4 3 2 2" xfId="4942" xr:uid="{00000000-0005-0000-0000-000033180000}"/>
    <cellStyle name="Normal 2 2 2 2 4 4 3 2 2 2" xfId="13088" xr:uid="{00000000-0005-0000-0000-000034180000}"/>
    <cellStyle name="Normal 2 2 2 2 4 4 3 2 2 2 2" xfId="29384" xr:uid="{00000000-0005-0000-0000-000035180000}"/>
    <cellStyle name="Normal 2 2 2 2 4 4 3 2 2 3" xfId="21238" xr:uid="{00000000-0005-0000-0000-000036180000}"/>
    <cellStyle name="Normal 2 2 2 2 4 4 3 2 3" xfId="7729" xr:uid="{00000000-0005-0000-0000-000037180000}"/>
    <cellStyle name="Normal 2 2 2 2 4 4 3 2 3 2" xfId="15875" xr:uid="{00000000-0005-0000-0000-000038180000}"/>
    <cellStyle name="Normal 2 2 2 2 4 4 3 2 3 2 2" xfId="32171" xr:uid="{00000000-0005-0000-0000-000039180000}"/>
    <cellStyle name="Normal 2 2 2 2 4 4 3 2 3 3" xfId="24025" xr:uid="{00000000-0005-0000-0000-00003A180000}"/>
    <cellStyle name="Normal 2 2 2 2 4 4 3 2 4" xfId="10576" xr:uid="{00000000-0005-0000-0000-00003B180000}"/>
    <cellStyle name="Normal 2 2 2 2 4 4 3 2 4 2" xfId="26872" xr:uid="{00000000-0005-0000-0000-00003C180000}"/>
    <cellStyle name="Normal 2 2 2 2 4 4 3 2 5" xfId="18726" xr:uid="{00000000-0005-0000-0000-00003D180000}"/>
    <cellStyle name="Normal 2 2 2 2 4 4 3 3" xfId="3724" xr:uid="{00000000-0005-0000-0000-00003E180000}"/>
    <cellStyle name="Normal 2 2 2 2 4 4 3 3 2" xfId="11870" xr:uid="{00000000-0005-0000-0000-00003F180000}"/>
    <cellStyle name="Normal 2 2 2 2 4 4 3 3 2 2" xfId="28166" xr:uid="{00000000-0005-0000-0000-000040180000}"/>
    <cellStyle name="Normal 2 2 2 2 4 4 3 3 3" xfId="20020" xr:uid="{00000000-0005-0000-0000-000041180000}"/>
    <cellStyle name="Normal 2 2 2 2 4 4 3 4" xfId="6319" xr:uid="{00000000-0005-0000-0000-000042180000}"/>
    <cellStyle name="Normal 2 2 2 2 4 4 3 4 2" xfId="14465" xr:uid="{00000000-0005-0000-0000-000043180000}"/>
    <cellStyle name="Normal 2 2 2 2 4 4 3 4 2 2" xfId="30761" xr:uid="{00000000-0005-0000-0000-000044180000}"/>
    <cellStyle name="Normal 2 2 2 2 4 4 3 4 3" xfId="22615" xr:uid="{00000000-0005-0000-0000-000045180000}"/>
    <cellStyle name="Normal 2 2 2 2 4 4 3 5" xfId="9166" xr:uid="{00000000-0005-0000-0000-000046180000}"/>
    <cellStyle name="Normal 2 2 2 2 4 4 3 5 2" xfId="25462" xr:uid="{00000000-0005-0000-0000-000047180000}"/>
    <cellStyle name="Normal 2 2 2 2 4 4 3 6" xfId="17316" xr:uid="{00000000-0005-0000-0000-000048180000}"/>
    <cellStyle name="Normal 2 2 2 2 4 4 4" xfId="1725" xr:uid="{00000000-0005-0000-0000-000049180000}"/>
    <cellStyle name="Normal 2 2 2 2 4 4 4 2" xfId="4333" xr:uid="{00000000-0005-0000-0000-00004A180000}"/>
    <cellStyle name="Normal 2 2 2 2 4 4 4 2 2" xfId="12479" xr:uid="{00000000-0005-0000-0000-00004B180000}"/>
    <cellStyle name="Normal 2 2 2 2 4 4 4 2 2 2" xfId="28775" xr:uid="{00000000-0005-0000-0000-00004C180000}"/>
    <cellStyle name="Normal 2 2 2 2 4 4 4 2 3" xfId="20629" xr:uid="{00000000-0005-0000-0000-00004D180000}"/>
    <cellStyle name="Normal 2 2 2 2 4 4 4 3" xfId="7024" xr:uid="{00000000-0005-0000-0000-00004E180000}"/>
    <cellStyle name="Normal 2 2 2 2 4 4 4 3 2" xfId="15170" xr:uid="{00000000-0005-0000-0000-00004F180000}"/>
    <cellStyle name="Normal 2 2 2 2 4 4 4 3 2 2" xfId="31466" xr:uid="{00000000-0005-0000-0000-000050180000}"/>
    <cellStyle name="Normal 2 2 2 2 4 4 4 3 3" xfId="23320" xr:uid="{00000000-0005-0000-0000-000051180000}"/>
    <cellStyle name="Normal 2 2 2 2 4 4 4 4" xfId="9871" xr:uid="{00000000-0005-0000-0000-000052180000}"/>
    <cellStyle name="Normal 2 2 2 2 4 4 4 4 2" xfId="26167" xr:uid="{00000000-0005-0000-0000-000053180000}"/>
    <cellStyle name="Normal 2 2 2 2 4 4 4 5" xfId="18021" xr:uid="{00000000-0005-0000-0000-000054180000}"/>
    <cellStyle name="Normal 2 2 2 2 4 4 5" xfId="3115" xr:uid="{00000000-0005-0000-0000-000055180000}"/>
    <cellStyle name="Normal 2 2 2 2 4 4 5 2" xfId="11261" xr:uid="{00000000-0005-0000-0000-000056180000}"/>
    <cellStyle name="Normal 2 2 2 2 4 4 5 2 2" xfId="27557" xr:uid="{00000000-0005-0000-0000-000057180000}"/>
    <cellStyle name="Normal 2 2 2 2 4 4 5 3" xfId="19411" xr:uid="{00000000-0005-0000-0000-000058180000}"/>
    <cellStyle name="Normal 2 2 2 2 4 4 6" xfId="5614" xr:uid="{00000000-0005-0000-0000-000059180000}"/>
    <cellStyle name="Normal 2 2 2 2 4 4 6 2" xfId="13760" xr:uid="{00000000-0005-0000-0000-00005A180000}"/>
    <cellStyle name="Normal 2 2 2 2 4 4 6 2 2" xfId="30056" xr:uid="{00000000-0005-0000-0000-00005B180000}"/>
    <cellStyle name="Normal 2 2 2 2 4 4 6 3" xfId="21910" xr:uid="{00000000-0005-0000-0000-00005C180000}"/>
    <cellStyle name="Normal 2 2 2 2 4 4 7" xfId="8461" xr:uid="{00000000-0005-0000-0000-00005D180000}"/>
    <cellStyle name="Normal 2 2 2 2 4 4 7 2" xfId="24757" xr:uid="{00000000-0005-0000-0000-00005E180000}"/>
    <cellStyle name="Normal 2 2 2 2 4 4 8" xfId="16611" xr:uid="{00000000-0005-0000-0000-00005F180000}"/>
    <cellStyle name="Normal 2 2 2 2 4 5" xfId="404" xr:uid="{00000000-0005-0000-0000-000060180000}"/>
    <cellStyle name="Normal 2 2 2 2 4 5 2" xfId="1110" xr:uid="{00000000-0005-0000-0000-000061180000}"/>
    <cellStyle name="Normal 2 2 2 2 4 5 2 2" xfId="2520" xr:uid="{00000000-0005-0000-0000-000062180000}"/>
    <cellStyle name="Normal 2 2 2 2 4 5 2 2 2" xfId="5016" xr:uid="{00000000-0005-0000-0000-000063180000}"/>
    <cellStyle name="Normal 2 2 2 2 4 5 2 2 2 2" xfId="13162" xr:uid="{00000000-0005-0000-0000-000064180000}"/>
    <cellStyle name="Normal 2 2 2 2 4 5 2 2 2 2 2" xfId="29458" xr:uid="{00000000-0005-0000-0000-000065180000}"/>
    <cellStyle name="Normal 2 2 2 2 4 5 2 2 2 3" xfId="21312" xr:uid="{00000000-0005-0000-0000-000066180000}"/>
    <cellStyle name="Normal 2 2 2 2 4 5 2 2 3" xfId="7819" xr:uid="{00000000-0005-0000-0000-000067180000}"/>
    <cellStyle name="Normal 2 2 2 2 4 5 2 2 3 2" xfId="15965" xr:uid="{00000000-0005-0000-0000-000068180000}"/>
    <cellStyle name="Normal 2 2 2 2 4 5 2 2 3 2 2" xfId="32261" xr:uid="{00000000-0005-0000-0000-000069180000}"/>
    <cellStyle name="Normal 2 2 2 2 4 5 2 2 3 3" xfId="24115" xr:uid="{00000000-0005-0000-0000-00006A180000}"/>
    <cellStyle name="Normal 2 2 2 2 4 5 2 2 4" xfId="10666" xr:uid="{00000000-0005-0000-0000-00006B180000}"/>
    <cellStyle name="Normal 2 2 2 2 4 5 2 2 4 2" xfId="26962" xr:uid="{00000000-0005-0000-0000-00006C180000}"/>
    <cellStyle name="Normal 2 2 2 2 4 5 2 2 5" xfId="18816" xr:uid="{00000000-0005-0000-0000-00006D180000}"/>
    <cellStyle name="Normal 2 2 2 2 4 5 2 3" xfId="3798" xr:uid="{00000000-0005-0000-0000-00006E180000}"/>
    <cellStyle name="Normal 2 2 2 2 4 5 2 3 2" xfId="11944" xr:uid="{00000000-0005-0000-0000-00006F180000}"/>
    <cellStyle name="Normal 2 2 2 2 4 5 2 3 2 2" xfId="28240" xr:uid="{00000000-0005-0000-0000-000070180000}"/>
    <cellStyle name="Normal 2 2 2 2 4 5 2 3 3" xfId="20094" xr:uid="{00000000-0005-0000-0000-000071180000}"/>
    <cellStyle name="Normal 2 2 2 2 4 5 2 4" xfId="6409" xr:uid="{00000000-0005-0000-0000-000072180000}"/>
    <cellStyle name="Normal 2 2 2 2 4 5 2 4 2" xfId="14555" xr:uid="{00000000-0005-0000-0000-000073180000}"/>
    <cellStyle name="Normal 2 2 2 2 4 5 2 4 2 2" xfId="30851" xr:uid="{00000000-0005-0000-0000-000074180000}"/>
    <cellStyle name="Normal 2 2 2 2 4 5 2 4 3" xfId="22705" xr:uid="{00000000-0005-0000-0000-000075180000}"/>
    <cellStyle name="Normal 2 2 2 2 4 5 2 5" xfId="9256" xr:uid="{00000000-0005-0000-0000-000076180000}"/>
    <cellStyle name="Normal 2 2 2 2 4 5 2 5 2" xfId="25552" xr:uid="{00000000-0005-0000-0000-000077180000}"/>
    <cellStyle name="Normal 2 2 2 2 4 5 2 6" xfId="17406" xr:uid="{00000000-0005-0000-0000-000078180000}"/>
    <cellStyle name="Normal 2 2 2 2 4 5 3" xfId="1815" xr:uid="{00000000-0005-0000-0000-000079180000}"/>
    <cellStyle name="Normal 2 2 2 2 4 5 3 2" xfId="4407" xr:uid="{00000000-0005-0000-0000-00007A180000}"/>
    <cellStyle name="Normal 2 2 2 2 4 5 3 2 2" xfId="12553" xr:uid="{00000000-0005-0000-0000-00007B180000}"/>
    <cellStyle name="Normal 2 2 2 2 4 5 3 2 2 2" xfId="28849" xr:uid="{00000000-0005-0000-0000-00007C180000}"/>
    <cellStyle name="Normal 2 2 2 2 4 5 3 2 3" xfId="20703" xr:uid="{00000000-0005-0000-0000-00007D180000}"/>
    <cellStyle name="Normal 2 2 2 2 4 5 3 3" xfId="7114" xr:uid="{00000000-0005-0000-0000-00007E180000}"/>
    <cellStyle name="Normal 2 2 2 2 4 5 3 3 2" xfId="15260" xr:uid="{00000000-0005-0000-0000-00007F180000}"/>
    <cellStyle name="Normal 2 2 2 2 4 5 3 3 2 2" xfId="31556" xr:uid="{00000000-0005-0000-0000-000080180000}"/>
    <cellStyle name="Normal 2 2 2 2 4 5 3 3 3" xfId="23410" xr:uid="{00000000-0005-0000-0000-000081180000}"/>
    <cellStyle name="Normal 2 2 2 2 4 5 3 4" xfId="9961" xr:uid="{00000000-0005-0000-0000-000082180000}"/>
    <cellStyle name="Normal 2 2 2 2 4 5 3 4 2" xfId="26257" xr:uid="{00000000-0005-0000-0000-000083180000}"/>
    <cellStyle name="Normal 2 2 2 2 4 5 3 5" xfId="18111" xr:uid="{00000000-0005-0000-0000-000084180000}"/>
    <cellStyle name="Normal 2 2 2 2 4 5 4" xfId="3189" xr:uid="{00000000-0005-0000-0000-000085180000}"/>
    <cellStyle name="Normal 2 2 2 2 4 5 4 2" xfId="11335" xr:uid="{00000000-0005-0000-0000-000086180000}"/>
    <cellStyle name="Normal 2 2 2 2 4 5 4 2 2" xfId="27631" xr:uid="{00000000-0005-0000-0000-000087180000}"/>
    <cellStyle name="Normal 2 2 2 2 4 5 4 3" xfId="19485" xr:uid="{00000000-0005-0000-0000-000088180000}"/>
    <cellStyle name="Normal 2 2 2 2 4 5 5" xfId="5704" xr:uid="{00000000-0005-0000-0000-000089180000}"/>
    <cellStyle name="Normal 2 2 2 2 4 5 5 2" xfId="13850" xr:uid="{00000000-0005-0000-0000-00008A180000}"/>
    <cellStyle name="Normal 2 2 2 2 4 5 5 2 2" xfId="30146" xr:uid="{00000000-0005-0000-0000-00008B180000}"/>
    <cellStyle name="Normal 2 2 2 2 4 5 5 3" xfId="22000" xr:uid="{00000000-0005-0000-0000-00008C180000}"/>
    <cellStyle name="Normal 2 2 2 2 4 5 6" xfId="8551" xr:uid="{00000000-0005-0000-0000-00008D180000}"/>
    <cellStyle name="Normal 2 2 2 2 4 5 6 2" xfId="24847" xr:uid="{00000000-0005-0000-0000-00008E180000}"/>
    <cellStyle name="Normal 2 2 2 2 4 5 7" xfId="16701" xr:uid="{00000000-0005-0000-0000-00008F180000}"/>
    <cellStyle name="Normal 2 2 2 2 4 6" xfId="766" xr:uid="{00000000-0005-0000-0000-000090180000}"/>
    <cellStyle name="Normal 2 2 2 2 4 6 2" xfId="2176" xr:uid="{00000000-0005-0000-0000-000091180000}"/>
    <cellStyle name="Normal 2 2 2 2 4 6 2 2" xfId="4720" xr:uid="{00000000-0005-0000-0000-000092180000}"/>
    <cellStyle name="Normal 2 2 2 2 4 6 2 2 2" xfId="12866" xr:uid="{00000000-0005-0000-0000-000093180000}"/>
    <cellStyle name="Normal 2 2 2 2 4 6 2 2 2 2" xfId="29162" xr:uid="{00000000-0005-0000-0000-000094180000}"/>
    <cellStyle name="Normal 2 2 2 2 4 6 2 2 3" xfId="21016" xr:uid="{00000000-0005-0000-0000-000095180000}"/>
    <cellStyle name="Normal 2 2 2 2 4 6 2 3" xfId="7475" xr:uid="{00000000-0005-0000-0000-000096180000}"/>
    <cellStyle name="Normal 2 2 2 2 4 6 2 3 2" xfId="15621" xr:uid="{00000000-0005-0000-0000-000097180000}"/>
    <cellStyle name="Normal 2 2 2 2 4 6 2 3 2 2" xfId="31917" xr:uid="{00000000-0005-0000-0000-000098180000}"/>
    <cellStyle name="Normal 2 2 2 2 4 6 2 3 3" xfId="23771" xr:uid="{00000000-0005-0000-0000-000099180000}"/>
    <cellStyle name="Normal 2 2 2 2 4 6 2 4" xfId="10322" xr:uid="{00000000-0005-0000-0000-00009A180000}"/>
    <cellStyle name="Normal 2 2 2 2 4 6 2 4 2" xfId="26618" xr:uid="{00000000-0005-0000-0000-00009B180000}"/>
    <cellStyle name="Normal 2 2 2 2 4 6 2 5" xfId="18472" xr:uid="{00000000-0005-0000-0000-00009C180000}"/>
    <cellStyle name="Normal 2 2 2 2 4 6 3" xfId="3502" xr:uid="{00000000-0005-0000-0000-00009D180000}"/>
    <cellStyle name="Normal 2 2 2 2 4 6 3 2" xfId="11648" xr:uid="{00000000-0005-0000-0000-00009E180000}"/>
    <cellStyle name="Normal 2 2 2 2 4 6 3 2 2" xfId="27944" xr:uid="{00000000-0005-0000-0000-00009F180000}"/>
    <cellStyle name="Normal 2 2 2 2 4 6 3 3" xfId="19798" xr:uid="{00000000-0005-0000-0000-0000A0180000}"/>
    <cellStyle name="Normal 2 2 2 2 4 6 4" xfId="6065" xr:uid="{00000000-0005-0000-0000-0000A1180000}"/>
    <cellStyle name="Normal 2 2 2 2 4 6 4 2" xfId="14211" xr:uid="{00000000-0005-0000-0000-0000A2180000}"/>
    <cellStyle name="Normal 2 2 2 2 4 6 4 2 2" xfId="30507" xr:uid="{00000000-0005-0000-0000-0000A3180000}"/>
    <cellStyle name="Normal 2 2 2 2 4 6 4 3" xfId="22361" xr:uid="{00000000-0005-0000-0000-0000A4180000}"/>
    <cellStyle name="Normal 2 2 2 2 4 6 5" xfId="8912" xr:uid="{00000000-0005-0000-0000-0000A5180000}"/>
    <cellStyle name="Normal 2 2 2 2 4 6 5 2" xfId="25208" xr:uid="{00000000-0005-0000-0000-0000A6180000}"/>
    <cellStyle name="Normal 2 2 2 2 4 6 6" xfId="17062" xr:uid="{00000000-0005-0000-0000-0000A7180000}"/>
    <cellStyle name="Normal 2 2 2 2 4 7" xfId="1471" xr:uid="{00000000-0005-0000-0000-0000A8180000}"/>
    <cellStyle name="Normal 2 2 2 2 4 7 2" xfId="4111" xr:uid="{00000000-0005-0000-0000-0000A9180000}"/>
    <cellStyle name="Normal 2 2 2 2 4 7 2 2" xfId="12257" xr:uid="{00000000-0005-0000-0000-0000AA180000}"/>
    <cellStyle name="Normal 2 2 2 2 4 7 2 2 2" xfId="28553" xr:uid="{00000000-0005-0000-0000-0000AB180000}"/>
    <cellStyle name="Normal 2 2 2 2 4 7 2 3" xfId="20407" xr:uid="{00000000-0005-0000-0000-0000AC180000}"/>
    <cellStyle name="Normal 2 2 2 2 4 7 3" xfId="6770" xr:uid="{00000000-0005-0000-0000-0000AD180000}"/>
    <cellStyle name="Normal 2 2 2 2 4 7 3 2" xfId="14916" xr:uid="{00000000-0005-0000-0000-0000AE180000}"/>
    <cellStyle name="Normal 2 2 2 2 4 7 3 2 2" xfId="31212" xr:uid="{00000000-0005-0000-0000-0000AF180000}"/>
    <cellStyle name="Normal 2 2 2 2 4 7 3 3" xfId="23066" xr:uid="{00000000-0005-0000-0000-0000B0180000}"/>
    <cellStyle name="Normal 2 2 2 2 4 7 4" xfId="9617" xr:uid="{00000000-0005-0000-0000-0000B1180000}"/>
    <cellStyle name="Normal 2 2 2 2 4 7 4 2" xfId="25913" xr:uid="{00000000-0005-0000-0000-0000B2180000}"/>
    <cellStyle name="Normal 2 2 2 2 4 7 5" xfId="17767" xr:uid="{00000000-0005-0000-0000-0000B3180000}"/>
    <cellStyle name="Normal 2 2 2 2 4 8" xfId="2893" xr:uid="{00000000-0005-0000-0000-0000B4180000}"/>
    <cellStyle name="Normal 2 2 2 2 4 8 2" xfId="11039" xr:uid="{00000000-0005-0000-0000-0000B5180000}"/>
    <cellStyle name="Normal 2 2 2 2 4 8 2 2" xfId="27335" xr:uid="{00000000-0005-0000-0000-0000B6180000}"/>
    <cellStyle name="Normal 2 2 2 2 4 8 3" xfId="19189" xr:uid="{00000000-0005-0000-0000-0000B7180000}"/>
    <cellStyle name="Normal 2 2 2 2 4 9" xfId="5360" xr:uid="{00000000-0005-0000-0000-0000B8180000}"/>
    <cellStyle name="Normal 2 2 2 2 4 9 2" xfId="13506" xr:uid="{00000000-0005-0000-0000-0000B9180000}"/>
    <cellStyle name="Normal 2 2 2 2 4 9 2 2" xfId="29802" xr:uid="{00000000-0005-0000-0000-0000BA180000}"/>
    <cellStyle name="Normal 2 2 2 2 4 9 3" xfId="21656" xr:uid="{00000000-0005-0000-0000-0000BB180000}"/>
    <cellStyle name="Normal 2 2 2 2 5" xfId="95" xr:uid="{00000000-0005-0000-0000-0000BC180000}"/>
    <cellStyle name="Normal 2 2 2 2 5 10" xfId="5395" xr:uid="{00000000-0005-0000-0000-0000BD180000}"/>
    <cellStyle name="Normal 2 2 2 2 5 10 2" xfId="13541" xr:uid="{00000000-0005-0000-0000-0000BE180000}"/>
    <cellStyle name="Normal 2 2 2 2 5 10 2 2" xfId="29837" xr:uid="{00000000-0005-0000-0000-0000BF180000}"/>
    <cellStyle name="Normal 2 2 2 2 5 10 3" xfId="21691" xr:uid="{00000000-0005-0000-0000-0000C0180000}"/>
    <cellStyle name="Normal 2 2 2 2 5 11" xfId="8242" xr:uid="{00000000-0005-0000-0000-0000C1180000}"/>
    <cellStyle name="Normal 2 2 2 2 5 11 2" xfId="24538" xr:uid="{00000000-0005-0000-0000-0000C2180000}"/>
    <cellStyle name="Normal 2 2 2 2 5 12" xfId="16392" xr:uid="{00000000-0005-0000-0000-0000C3180000}"/>
    <cellStyle name="Normal 2 2 2 2 5 2" xfId="185" xr:uid="{00000000-0005-0000-0000-0000C4180000}"/>
    <cellStyle name="Normal 2 2 2 2 5 2 2" xfId="529" xr:uid="{00000000-0005-0000-0000-0000C5180000}"/>
    <cellStyle name="Normal 2 2 2 2 5 2 2 2" xfId="1235" xr:uid="{00000000-0005-0000-0000-0000C6180000}"/>
    <cellStyle name="Normal 2 2 2 2 5 2 2 2 2" xfId="2645" xr:uid="{00000000-0005-0000-0000-0000C7180000}"/>
    <cellStyle name="Normal 2 2 2 2 5 2 2 2 2 2" xfId="5119" xr:uid="{00000000-0005-0000-0000-0000C8180000}"/>
    <cellStyle name="Normal 2 2 2 2 5 2 2 2 2 2 2" xfId="13265" xr:uid="{00000000-0005-0000-0000-0000C9180000}"/>
    <cellStyle name="Normal 2 2 2 2 5 2 2 2 2 2 2 2" xfId="29561" xr:uid="{00000000-0005-0000-0000-0000CA180000}"/>
    <cellStyle name="Normal 2 2 2 2 5 2 2 2 2 2 3" xfId="21415" xr:uid="{00000000-0005-0000-0000-0000CB180000}"/>
    <cellStyle name="Normal 2 2 2 2 5 2 2 2 2 3" xfId="7944" xr:uid="{00000000-0005-0000-0000-0000CC180000}"/>
    <cellStyle name="Normal 2 2 2 2 5 2 2 2 2 3 2" xfId="16090" xr:uid="{00000000-0005-0000-0000-0000CD180000}"/>
    <cellStyle name="Normal 2 2 2 2 5 2 2 2 2 3 2 2" xfId="32386" xr:uid="{00000000-0005-0000-0000-0000CE180000}"/>
    <cellStyle name="Normal 2 2 2 2 5 2 2 2 2 3 3" xfId="24240" xr:uid="{00000000-0005-0000-0000-0000CF180000}"/>
    <cellStyle name="Normal 2 2 2 2 5 2 2 2 2 4" xfId="10791" xr:uid="{00000000-0005-0000-0000-0000D0180000}"/>
    <cellStyle name="Normal 2 2 2 2 5 2 2 2 2 4 2" xfId="27087" xr:uid="{00000000-0005-0000-0000-0000D1180000}"/>
    <cellStyle name="Normal 2 2 2 2 5 2 2 2 2 5" xfId="18941" xr:uid="{00000000-0005-0000-0000-0000D2180000}"/>
    <cellStyle name="Normal 2 2 2 2 5 2 2 2 3" xfId="3901" xr:uid="{00000000-0005-0000-0000-0000D3180000}"/>
    <cellStyle name="Normal 2 2 2 2 5 2 2 2 3 2" xfId="12047" xr:uid="{00000000-0005-0000-0000-0000D4180000}"/>
    <cellStyle name="Normal 2 2 2 2 5 2 2 2 3 2 2" xfId="28343" xr:uid="{00000000-0005-0000-0000-0000D5180000}"/>
    <cellStyle name="Normal 2 2 2 2 5 2 2 2 3 3" xfId="20197" xr:uid="{00000000-0005-0000-0000-0000D6180000}"/>
    <cellStyle name="Normal 2 2 2 2 5 2 2 2 4" xfId="6534" xr:uid="{00000000-0005-0000-0000-0000D7180000}"/>
    <cellStyle name="Normal 2 2 2 2 5 2 2 2 4 2" xfId="14680" xr:uid="{00000000-0005-0000-0000-0000D8180000}"/>
    <cellStyle name="Normal 2 2 2 2 5 2 2 2 4 2 2" xfId="30976" xr:uid="{00000000-0005-0000-0000-0000D9180000}"/>
    <cellStyle name="Normal 2 2 2 2 5 2 2 2 4 3" xfId="22830" xr:uid="{00000000-0005-0000-0000-0000DA180000}"/>
    <cellStyle name="Normal 2 2 2 2 5 2 2 2 5" xfId="9381" xr:uid="{00000000-0005-0000-0000-0000DB180000}"/>
    <cellStyle name="Normal 2 2 2 2 5 2 2 2 5 2" xfId="25677" xr:uid="{00000000-0005-0000-0000-0000DC180000}"/>
    <cellStyle name="Normal 2 2 2 2 5 2 2 2 6" xfId="17531" xr:uid="{00000000-0005-0000-0000-0000DD180000}"/>
    <cellStyle name="Normal 2 2 2 2 5 2 2 3" xfId="1940" xr:uid="{00000000-0005-0000-0000-0000DE180000}"/>
    <cellStyle name="Normal 2 2 2 2 5 2 2 3 2" xfId="4510" xr:uid="{00000000-0005-0000-0000-0000DF180000}"/>
    <cellStyle name="Normal 2 2 2 2 5 2 2 3 2 2" xfId="12656" xr:uid="{00000000-0005-0000-0000-0000E0180000}"/>
    <cellStyle name="Normal 2 2 2 2 5 2 2 3 2 2 2" xfId="28952" xr:uid="{00000000-0005-0000-0000-0000E1180000}"/>
    <cellStyle name="Normal 2 2 2 2 5 2 2 3 2 3" xfId="20806" xr:uid="{00000000-0005-0000-0000-0000E2180000}"/>
    <cellStyle name="Normal 2 2 2 2 5 2 2 3 3" xfId="7239" xr:uid="{00000000-0005-0000-0000-0000E3180000}"/>
    <cellStyle name="Normal 2 2 2 2 5 2 2 3 3 2" xfId="15385" xr:uid="{00000000-0005-0000-0000-0000E4180000}"/>
    <cellStyle name="Normal 2 2 2 2 5 2 2 3 3 2 2" xfId="31681" xr:uid="{00000000-0005-0000-0000-0000E5180000}"/>
    <cellStyle name="Normal 2 2 2 2 5 2 2 3 3 3" xfId="23535" xr:uid="{00000000-0005-0000-0000-0000E6180000}"/>
    <cellStyle name="Normal 2 2 2 2 5 2 2 3 4" xfId="10086" xr:uid="{00000000-0005-0000-0000-0000E7180000}"/>
    <cellStyle name="Normal 2 2 2 2 5 2 2 3 4 2" xfId="26382" xr:uid="{00000000-0005-0000-0000-0000E8180000}"/>
    <cellStyle name="Normal 2 2 2 2 5 2 2 3 5" xfId="18236" xr:uid="{00000000-0005-0000-0000-0000E9180000}"/>
    <cellStyle name="Normal 2 2 2 2 5 2 2 4" xfId="3292" xr:uid="{00000000-0005-0000-0000-0000EA180000}"/>
    <cellStyle name="Normal 2 2 2 2 5 2 2 4 2" xfId="11438" xr:uid="{00000000-0005-0000-0000-0000EB180000}"/>
    <cellStyle name="Normal 2 2 2 2 5 2 2 4 2 2" xfId="27734" xr:uid="{00000000-0005-0000-0000-0000EC180000}"/>
    <cellStyle name="Normal 2 2 2 2 5 2 2 4 3" xfId="19588" xr:uid="{00000000-0005-0000-0000-0000ED180000}"/>
    <cellStyle name="Normal 2 2 2 2 5 2 2 5" xfId="5829" xr:uid="{00000000-0005-0000-0000-0000EE180000}"/>
    <cellStyle name="Normal 2 2 2 2 5 2 2 5 2" xfId="13975" xr:uid="{00000000-0005-0000-0000-0000EF180000}"/>
    <cellStyle name="Normal 2 2 2 2 5 2 2 5 2 2" xfId="30271" xr:uid="{00000000-0005-0000-0000-0000F0180000}"/>
    <cellStyle name="Normal 2 2 2 2 5 2 2 5 3" xfId="22125" xr:uid="{00000000-0005-0000-0000-0000F1180000}"/>
    <cellStyle name="Normal 2 2 2 2 5 2 2 6" xfId="8676" xr:uid="{00000000-0005-0000-0000-0000F2180000}"/>
    <cellStyle name="Normal 2 2 2 2 5 2 2 6 2" xfId="24972" xr:uid="{00000000-0005-0000-0000-0000F3180000}"/>
    <cellStyle name="Normal 2 2 2 2 5 2 2 7" xfId="16826" xr:uid="{00000000-0005-0000-0000-0000F4180000}"/>
    <cellStyle name="Normal 2 2 2 2 5 2 3" xfId="891" xr:uid="{00000000-0005-0000-0000-0000F5180000}"/>
    <cellStyle name="Normal 2 2 2 2 5 2 3 2" xfId="2301" xr:uid="{00000000-0005-0000-0000-0000F6180000}"/>
    <cellStyle name="Normal 2 2 2 2 5 2 3 2 2" xfId="4823" xr:uid="{00000000-0005-0000-0000-0000F7180000}"/>
    <cellStyle name="Normal 2 2 2 2 5 2 3 2 2 2" xfId="12969" xr:uid="{00000000-0005-0000-0000-0000F8180000}"/>
    <cellStyle name="Normal 2 2 2 2 5 2 3 2 2 2 2" xfId="29265" xr:uid="{00000000-0005-0000-0000-0000F9180000}"/>
    <cellStyle name="Normal 2 2 2 2 5 2 3 2 2 3" xfId="21119" xr:uid="{00000000-0005-0000-0000-0000FA180000}"/>
    <cellStyle name="Normal 2 2 2 2 5 2 3 2 3" xfId="7600" xr:uid="{00000000-0005-0000-0000-0000FB180000}"/>
    <cellStyle name="Normal 2 2 2 2 5 2 3 2 3 2" xfId="15746" xr:uid="{00000000-0005-0000-0000-0000FC180000}"/>
    <cellStyle name="Normal 2 2 2 2 5 2 3 2 3 2 2" xfId="32042" xr:uid="{00000000-0005-0000-0000-0000FD180000}"/>
    <cellStyle name="Normal 2 2 2 2 5 2 3 2 3 3" xfId="23896" xr:uid="{00000000-0005-0000-0000-0000FE180000}"/>
    <cellStyle name="Normal 2 2 2 2 5 2 3 2 4" xfId="10447" xr:uid="{00000000-0005-0000-0000-0000FF180000}"/>
    <cellStyle name="Normal 2 2 2 2 5 2 3 2 4 2" xfId="26743" xr:uid="{00000000-0005-0000-0000-000000190000}"/>
    <cellStyle name="Normal 2 2 2 2 5 2 3 2 5" xfId="18597" xr:uid="{00000000-0005-0000-0000-000001190000}"/>
    <cellStyle name="Normal 2 2 2 2 5 2 3 3" xfId="3605" xr:uid="{00000000-0005-0000-0000-000002190000}"/>
    <cellStyle name="Normal 2 2 2 2 5 2 3 3 2" xfId="11751" xr:uid="{00000000-0005-0000-0000-000003190000}"/>
    <cellStyle name="Normal 2 2 2 2 5 2 3 3 2 2" xfId="28047" xr:uid="{00000000-0005-0000-0000-000004190000}"/>
    <cellStyle name="Normal 2 2 2 2 5 2 3 3 3" xfId="19901" xr:uid="{00000000-0005-0000-0000-000005190000}"/>
    <cellStyle name="Normal 2 2 2 2 5 2 3 4" xfId="6190" xr:uid="{00000000-0005-0000-0000-000006190000}"/>
    <cellStyle name="Normal 2 2 2 2 5 2 3 4 2" xfId="14336" xr:uid="{00000000-0005-0000-0000-000007190000}"/>
    <cellStyle name="Normal 2 2 2 2 5 2 3 4 2 2" xfId="30632" xr:uid="{00000000-0005-0000-0000-000008190000}"/>
    <cellStyle name="Normal 2 2 2 2 5 2 3 4 3" xfId="22486" xr:uid="{00000000-0005-0000-0000-000009190000}"/>
    <cellStyle name="Normal 2 2 2 2 5 2 3 5" xfId="9037" xr:uid="{00000000-0005-0000-0000-00000A190000}"/>
    <cellStyle name="Normal 2 2 2 2 5 2 3 5 2" xfId="25333" xr:uid="{00000000-0005-0000-0000-00000B190000}"/>
    <cellStyle name="Normal 2 2 2 2 5 2 3 6" xfId="17187" xr:uid="{00000000-0005-0000-0000-00000C190000}"/>
    <cellStyle name="Normal 2 2 2 2 5 2 4" xfId="1596" xr:uid="{00000000-0005-0000-0000-00000D190000}"/>
    <cellStyle name="Normal 2 2 2 2 5 2 4 2" xfId="4214" xr:uid="{00000000-0005-0000-0000-00000E190000}"/>
    <cellStyle name="Normal 2 2 2 2 5 2 4 2 2" xfId="12360" xr:uid="{00000000-0005-0000-0000-00000F190000}"/>
    <cellStyle name="Normal 2 2 2 2 5 2 4 2 2 2" xfId="28656" xr:uid="{00000000-0005-0000-0000-000010190000}"/>
    <cellStyle name="Normal 2 2 2 2 5 2 4 2 3" xfId="20510" xr:uid="{00000000-0005-0000-0000-000011190000}"/>
    <cellStyle name="Normal 2 2 2 2 5 2 4 3" xfId="6895" xr:uid="{00000000-0005-0000-0000-000012190000}"/>
    <cellStyle name="Normal 2 2 2 2 5 2 4 3 2" xfId="15041" xr:uid="{00000000-0005-0000-0000-000013190000}"/>
    <cellStyle name="Normal 2 2 2 2 5 2 4 3 2 2" xfId="31337" xr:uid="{00000000-0005-0000-0000-000014190000}"/>
    <cellStyle name="Normal 2 2 2 2 5 2 4 3 3" xfId="23191" xr:uid="{00000000-0005-0000-0000-000015190000}"/>
    <cellStyle name="Normal 2 2 2 2 5 2 4 4" xfId="9742" xr:uid="{00000000-0005-0000-0000-000016190000}"/>
    <cellStyle name="Normal 2 2 2 2 5 2 4 4 2" xfId="26038" xr:uid="{00000000-0005-0000-0000-000017190000}"/>
    <cellStyle name="Normal 2 2 2 2 5 2 4 5" xfId="17892" xr:uid="{00000000-0005-0000-0000-000018190000}"/>
    <cellStyle name="Normal 2 2 2 2 5 2 5" xfId="2996" xr:uid="{00000000-0005-0000-0000-000019190000}"/>
    <cellStyle name="Normal 2 2 2 2 5 2 5 2" xfId="11142" xr:uid="{00000000-0005-0000-0000-00001A190000}"/>
    <cellStyle name="Normal 2 2 2 2 5 2 5 2 2" xfId="27438" xr:uid="{00000000-0005-0000-0000-00001B190000}"/>
    <cellStyle name="Normal 2 2 2 2 5 2 5 3" xfId="19292" xr:uid="{00000000-0005-0000-0000-00001C190000}"/>
    <cellStyle name="Normal 2 2 2 2 5 2 6" xfId="5485" xr:uid="{00000000-0005-0000-0000-00001D190000}"/>
    <cellStyle name="Normal 2 2 2 2 5 2 6 2" xfId="13631" xr:uid="{00000000-0005-0000-0000-00001E190000}"/>
    <cellStyle name="Normal 2 2 2 2 5 2 6 2 2" xfId="29927" xr:uid="{00000000-0005-0000-0000-00001F190000}"/>
    <cellStyle name="Normal 2 2 2 2 5 2 6 3" xfId="21781" xr:uid="{00000000-0005-0000-0000-000020190000}"/>
    <cellStyle name="Normal 2 2 2 2 5 2 7" xfId="8332" xr:uid="{00000000-0005-0000-0000-000021190000}"/>
    <cellStyle name="Normal 2 2 2 2 5 2 7 2" xfId="24628" xr:uid="{00000000-0005-0000-0000-000022190000}"/>
    <cellStyle name="Normal 2 2 2 2 5 2 8" xfId="16482" xr:uid="{00000000-0005-0000-0000-000023190000}"/>
    <cellStyle name="Normal 2 2 2 2 5 3" xfId="259" xr:uid="{00000000-0005-0000-0000-000024190000}"/>
    <cellStyle name="Normal 2 2 2 2 5 3 2" xfId="603" xr:uid="{00000000-0005-0000-0000-000025190000}"/>
    <cellStyle name="Normal 2 2 2 2 5 3 2 2" xfId="1309" xr:uid="{00000000-0005-0000-0000-000026190000}"/>
    <cellStyle name="Normal 2 2 2 2 5 3 2 2 2" xfId="2719" xr:uid="{00000000-0005-0000-0000-000027190000}"/>
    <cellStyle name="Normal 2 2 2 2 5 3 2 2 2 2" xfId="5193" xr:uid="{00000000-0005-0000-0000-000028190000}"/>
    <cellStyle name="Normal 2 2 2 2 5 3 2 2 2 2 2" xfId="13339" xr:uid="{00000000-0005-0000-0000-000029190000}"/>
    <cellStyle name="Normal 2 2 2 2 5 3 2 2 2 2 2 2" xfId="29635" xr:uid="{00000000-0005-0000-0000-00002A190000}"/>
    <cellStyle name="Normal 2 2 2 2 5 3 2 2 2 2 3" xfId="21489" xr:uid="{00000000-0005-0000-0000-00002B190000}"/>
    <cellStyle name="Normal 2 2 2 2 5 3 2 2 2 3" xfId="8018" xr:uid="{00000000-0005-0000-0000-00002C190000}"/>
    <cellStyle name="Normal 2 2 2 2 5 3 2 2 2 3 2" xfId="16164" xr:uid="{00000000-0005-0000-0000-00002D190000}"/>
    <cellStyle name="Normal 2 2 2 2 5 3 2 2 2 3 2 2" xfId="32460" xr:uid="{00000000-0005-0000-0000-00002E190000}"/>
    <cellStyle name="Normal 2 2 2 2 5 3 2 2 2 3 3" xfId="24314" xr:uid="{00000000-0005-0000-0000-00002F190000}"/>
    <cellStyle name="Normal 2 2 2 2 5 3 2 2 2 4" xfId="10865" xr:uid="{00000000-0005-0000-0000-000030190000}"/>
    <cellStyle name="Normal 2 2 2 2 5 3 2 2 2 4 2" xfId="27161" xr:uid="{00000000-0005-0000-0000-000031190000}"/>
    <cellStyle name="Normal 2 2 2 2 5 3 2 2 2 5" xfId="19015" xr:uid="{00000000-0005-0000-0000-000032190000}"/>
    <cellStyle name="Normal 2 2 2 2 5 3 2 2 3" xfId="3975" xr:uid="{00000000-0005-0000-0000-000033190000}"/>
    <cellStyle name="Normal 2 2 2 2 5 3 2 2 3 2" xfId="12121" xr:uid="{00000000-0005-0000-0000-000034190000}"/>
    <cellStyle name="Normal 2 2 2 2 5 3 2 2 3 2 2" xfId="28417" xr:uid="{00000000-0005-0000-0000-000035190000}"/>
    <cellStyle name="Normal 2 2 2 2 5 3 2 2 3 3" xfId="20271" xr:uid="{00000000-0005-0000-0000-000036190000}"/>
    <cellStyle name="Normal 2 2 2 2 5 3 2 2 4" xfId="6608" xr:uid="{00000000-0005-0000-0000-000037190000}"/>
    <cellStyle name="Normal 2 2 2 2 5 3 2 2 4 2" xfId="14754" xr:uid="{00000000-0005-0000-0000-000038190000}"/>
    <cellStyle name="Normal 2 2 2 2 5 3 2 2 4 2 2" xfId="31050" xr:uid="{00000000-0005-0000-0000-000039190000}"/>
    <cellStyle name="Normal 2 2 2 2 5 3 2 2 4 3" xfId="22904" xr:uid="{00000000-0005-0000-0000-00003A190000}"/>
    <cellStyle name="Normal 2 2 2 2 5 3 2 2 5" xfId="9455" xr:uid="{00000000-0005-0000-0000-00003B190000}"/>
    <cellStyle name="Normal 2 2 2 2 5 3 2 2 5 2" xfId="25751" xr:uid="{00000000-0005-0000-0000-00003C190000}"/>
    <cellStyle name="Normal 2 2 2 2 5 3 2 2 6" xfId="17605" xr:uid="{00000000-0005-0000-0000-00003D190000}"/>
    <cellStyle name="Normal 2 2 2 2 5 3 2 3" xfId="2014" xr:uid="{00000000-0005-0000-0000-00003E190000}"/>
    <cellStyle name="Normal 2 2 2 2 5 3 2 3 2" xfId="4584" xr:uid="{00000000-0005-0000-0000-00003F190000}"/>
    <cellStyle name="Normal 2 2 2 2 5 3 2 3 2 2" xfId="12730" xr:uid="{00000000-0005-0000-0000-000040190000}"/>
    <cellStyle name="Normal 2 2 2 2 5 3 2 3 2 2 2" xfId="29026" xr:uid="{00000000-0005-0000-0000-000041190000}"/>
    <cellStyle name="Normal 2 2 2 2 5 3 2 3 2 3" xfId="20880" xr:uid="{00000000-0005-0000-0000-000042190000}"/>
    <cellStyle name="Normal 2 2 2 2 5 3 2 3 3" xfId="7313" xr:uid="{00000000-0005-0000-0000-000043190000}"/>
    <cellStyle name="Normal 2 2 2 2 5 3 2 3 3 2" xfId="15459" xr:uid="{00000000-0005-0000-0000-000044190000}"/>
    <cellStyle name="Normal 2 2 2 2 5 3 2 3 3 2 2" xfId="31755" xr:uid="{00000000-0005-0000-0000-000045190000}"/>
    <cellStyle name="Normal 2 2 2 2 5 3 2 3 3 3" xfId="23609" xr:uid="{00000000-0005-0000-0000-000046190000}"/>
    <cellStyle name="Normal 2 2 2 2 5 3 2 3 4" xfId="10160" xr:uid="{00000000-0005-0000-0000-000047190000}"/>
    <cellStyle name="Normal 2 2 2 2 5 3 2 3 4 2" xfId="26456" xr:uid="{00000000-0005-0000-0000-000048190000}"/>
    <cellStyle name="Normal 2 2 2 2 5 3 2 3 5" xfId="18310" xr:uid="{00000000-0005-0000-0000-000049190000}"/>
    <cellStyle name="Normal 2 2 2 2 5 3 2 4" xfId="3366" xr:uid="{00000000-0005-0000-0000-00004A190000}"/>
    <cellStyle name="Normal 2 2 2 2 5 3 2 4 2" xfId="11512" xr:uid="{00000000-0005-0000-0000-00004B190000}"/>
    <cellStyle name="Normal 2 2 2 2 5 3 2 4 2 2" xfId="27808" xr:uid="{00000000-0005-0000-0000-00004C190000}"/>
    <cellStyle name="Normal 2 2 2 2 5 3 2 4 3" xfId="19662" xr:uid="{00000000-0005-0000-0000-00004D190000}"/>
    <cellStyle name="Normal 2 2 2 2 5 3 2 5" xfId="5903" xr:uid="{00000000-0005-0000-0000-00004E190000}"/>
    <cellStyle name="Normal 2 2 2 2 5 3 2 5 2" xfId="14049" xr:uid="{00000000-0005-0000-0000-00004F190000}"/>
    <cellStyle name="Normal 2 2 2 2 5 3 2 5 2 2" xfId="30345" xr:uid="{00000000-0005-0000-0000-000050190000}"/>
    <cellStyle name="Normal 2 2 2 2 5 3 2 5 3" xfId="22199" xr:uid="{00000000-0005-0000-0000-000051190000}"/>
    <cellStyle name="Normal 2 2 2 2 5 3 2 6" xfId="8750" xr:uid="{00000000-0005-0000-0000-000052190000}"/>
    <cellStyle name="Normal 2 2 2 2 5 3 2 6 2" xfId="25046" xr:uid="{00000000-0005-0000-0000-000053190000}"/>
    <cellStyle name="Normal 2 2 2 2 5 3 2 7" xfId="16900" xr:uid="{00000000-0005-0000-0000-000054190000}"/>
    <cellStyle name="Normal 2 2 2 2 5 3 3" xfId="965" xr:uid="{00000000-0005-0000-0000-000055190000}"/>
    <cellStyle name="Normal 2 2 2 2 5 3 3 2" xfId="2375" xr:uid="{00000000-0005-0000-0000-000056190000}"/>
    <cellStyle name="Normal 2 2 2 2 5 3 3 2 2" xfId="4897" xr:uid="{00000000-0005-0000-0000-000057190000}"/>
    <cellStyle name="Normal 2 2 2 2 5 3 3 2 2 2" xfId="13043" xr:uid="{00000000-0005-0000-0000-000058190000}"/>
    <cellStyle name="Normal 2 2 2 2 5 3 3 2 2 2 2" xfId="29339" xr:uid="{00000000-0005-0000-0000-000059190000}"/>
    <cellStyle name="Normal 2 2 2 2 5 3 3 2 2 3" xfId="21193" xr:uid="{00000000-0005-0000-0000-00005A190000}"/>
    <cellStyle name="Normal 2 2 2 2 5 3 3 2 3" xfId="7674" xr:uid="{00000000-0005-0000-0000-00005B190000}"/>
    <cellStyle name="Normal 2 2 2 2 5 3 3 2 3 2" xfId="15820" xr:uid="{00000000-0005-0000-0000-00005C190000}"/>
    <cellStyle name="Normal 2 2 2 2 5 3 3 2 3 2 2" xfId="32116" xr:uid="{00000000-0005-0000-0000-00005D190000}"/>
    <cellStyle name="Normal 2 2 2 2 5 3 3 2 3 3" xfId="23970" xr:uid="{00000000-0005-0000-0000-00005E190000}"/>
    <cellStyle name="Normal 2 2 2 2 5 3 3 2 4" xfId="10521" xr:uid="{00000000-0005-0000-0000-00005F190000}"/>
    <cellStyle name="Normal 2 2 2 2 5 3 3 2 4 2" xfId="26817" xr:uid="{00000000-0005-0000-0000-000060190000}"/>
    <cellStyle name="Normal 2 2 2 2 5 3 3 2 5" xfId="18671" xr:uid="{00000000-0005-0000-0000-000061190000}"/>
    <cellStyle name="Normal 2 2 2 2 5 3 3 3" xfId="3679" xr:uid="{00000000-0005-0000-0000-000062190000}"/>
    <cellStyle name="Normal 2 2 2 2 5 3 3 3 2" xfId="11825" xr:uid="{00000000-0005-0000-0000-000063190000}"/>
    <cellStyle name="Normal 2 2 2 2 5 3 3 3 2 2" xfId="28121" xr:uid="{00000000-0005-0000-0000-000064190000}"/>
    <cellStyle name="Normal 2 2 2 2 5 3 3 3 3" xfId="19975" xr:uid="{00000000-0005-0000-0000-000065190000}"/>
    <cellStyle name="Normal 2 2 2 2 5 3 3 4" xfId="6264" xr:uid="{00000000-0005-0000-0000-000066190000}"/>
    <cellStyle name="Normal 2 2 2 2 5 3 3 4 2" xfId="14410" xr:uid="{00000000-0005-0000-0000-000067190000}"/>
    <cellStyle name="Normal 2 2 2 2 5 3 3 4 2 2" xfId="30706" xr:uid="{00000000-0005-0000-0000-000068190000}"/>
    <cellStyle name="Normal 2 2 2 2 5 3 3 4 3" xfId="22560" xr:uid="{00000000-0005-0000-0000-000069190000}"/>
    <cellStyle name="Normal 2 2 2 2 5 3 3 5" xfId="9111" xr:uid="{00000000-0005-0000-0000-00006A190000}"/>
    <cellStyle name="Normal 2 2 2 2 5 3 3 5 2" xfId="25407" xr:uid="{00000000-0005-0000-0000-00006B190000}"/>
    <cellStyle name="Normal 2 2 2 2 5 3 3 6" xfId="17261" xr:uid="{00000000-0005-0000-0000-00006C190000}"/>
    <cellStyle name="Normal 2 2 2 2 5 3 4" xfId="1670" xr:uid="{00000000-0005-0000-0000-00006D190000}"/>
    <cellStyle name="Normal 2 2 2 2 5 3 4 2" xfId="4288" xr:uid="{00000000-0005-0000-0000-00006E190000}"/>
    <cellStyle name="Normal 2 2 2 2 5 3 4 2 2" xfId="12434" xr:uid="{00000000-0005-0000-0000-00006F190000}"/>
    <cellStyle name="Normal 2 2 2 2 5 3 4 2 2 2" xfId="28730" xr:uid="{00000000-0005-0000-0000-000070190000}"/>
    <cellStyle name="Normal 2 2 2 2 5 3 4 2 3" xfId="20584" xr:uid="{00000000-0005-0000-0000-000071190000}"/>
    <cellStyle name="Normal 2 2 2 2 5 3 4 3" xfId="6969" xr:uid="{00000000-0005-0000-0000-000072190000}"/>
    <cellStyle name="Normal 2 2 2 2 5 3 4 3 2" xfId="15115" xr:uid="{00000000-0005-0000-0000-000073190000}"/>
    <cellStyle name="Normal 2 2 2 2 5 3 4 3 2 2" xfId="31411" xr:uid="{00000000-0005-0000-0000-000074190000}"/>
    <cellStyle name="Normal 2 2 2 2 5 3 4 3 3" xfId="23265" xr:uid="{00000000-0005-0000-0000-000075190000}"/>
    <cellStyle name="Normal 2 2 2 2 5 3 4 4" xfId="9816" xr:uid="{00000000-0005-0000-0000-000076190000}"/>
    <cellStyle name="Normal 2 2 2 2 5 3 4 4 2" xfId="26112" xr:uid="{00000000-0005-0000-0000-000077190000}"/>
    <cellStyle name="Normal 2 2 2 2 5 3 4 5" xfId="17966" xr:uid="{00000000-0005-0000-0000-000078190000}"/>
    <cellStyle name="Normal 2 2 2 2 5 3 5" xfId="3070" xr:uid="{00000000-0005-0000-0000-000079190000}"/>
    <cellStyle name="Normal 2 2 2 2 5 3 5 2" xfId="11216" xr:uid="{00000000-0005-0000-0000-00007A190000}"/>
    <cellStyle name="Normal 2 2 2 2 5 3 5 2 2" xfId="27512" xr:uid="{00000000-0005-0000-0000-00007B190000}"/>
    <cellStyle name="Normal 2 2 2 2 5 3 5 3" xfId="19366" xr:uid="{00000000-0005-0000-0000-00007C190000}"/>
    <cellStyle name="Normal 2 2 2 2 5 3 6" xfId="5559" xr:uid="{00000000-0005-0000-0000-00007D190000}"/>
    <cellStyle name="Normal 2 2 2 2 5 3 6 2" xfId="13705" xr:uid="{00000000-0005-0000-0000-00007E190000}"/>
    <cellStyle name="Normal 2 2 2 2 5 3 6 2 2" xfId="30001" xr:uid="{00000000-0005-0000-0000-00007F190000}"/>
    <cellStyle name="Normal 2 2 2 2 5 3 6 3" xfId="21855" xr:uid="{00000000-0005-0000-0000-000080190000}"/>
    <cellStyle name="Normal 2 2 2 2 5 3 7" xfId="8406" xr:uid="{00000000-0005-0000-0000-000081190000}"/>
    <cellStyle name="Normal 2 2 2 2 5 3 7 2" xfId="24702" xr:uid="{00000000-0005-0000-0000-000082190000}"/>
    <cellStyle name="Normal 2 2 2 2 5 3 8" xfId="16556" xr:uid="{00000000-0005-0000-0000-000083190000}"/>
    <cellStyle name="Normal 2 2 2 2 5 4" xfId="349" xr:uid="{00000000-0005-0000-0000-000084190000}"/>
    <cellStyle name="Normal 2 2 2 2 5 4 2" xfId="693" xr:uid="{00000000-0005-0000-0000-000085190000}"/>
    <cellStyle name="Normal 2 2 2 2 5 4 2 2" xfId="1399" xr:uid="{00000000-0005-0000-0000-000086190000}"/>
    <cellStyle name="Normal 2 2 2 2 5 4 2 2 2" xfId="2809" xr:uid="{00000000-0005-0000-0000-000087190000}"/>
    <cellStyle name="Normal 2 2 2 2 5 4 2 2 2 2" xfId="5267" xr:uid="{00000000-0005-0000-0000-000088190000}"/>
    <cellStyle name="Normal 2 2 2 2 5 4 2 2 2 2 2" xfId="13413" xr:uid="{00000000-0005-0000-0000-000089190000}"/>
    <cellStyle name="Normal 2 2 2 2 5 4 2 2 2 2 2 2" xfId="29709" xr:uid="{00000000-0005-0000-0000-00008A190000}"/>
    <cellStyle name="Normal 2 2 2 2 5 4 2 2 2 2 3" xfId="21563" xr:uid="{00000000-0005-0000-0000-00008B190000}"/>
    <cellStyle name="Normal 2 2 2 2 5 4 2 2 2 3" xfId="8108" xr:uid="{00000000-0005-0000-0000-00008C190000}"/>
    <cellStyle name="Normal 2 2 2 2 5 4 2 2 2 3 2" xfId="16254" xr:uid="{00000000-0005-0000-0000-00008D190000}"/>
    <cellStyle name="Normal 2 2 2 2 5 4 2 2 2 3 2 2" xfId="32550" xr:uid="{00000000-0005-0000-0000-00008E190000}"/>
    <cellStyle name="Normal 2 2 2 2 5 4 2 2 2 3 3" xfId="24404" xr:uid="{00000000-0005-0000-0000-00008F190000}"/>
    <cellStyle name="Normal 2 2 2 2 5 4 2 2 2 4" xfId="10955" xr:uid="{00000000-0005-0000-0000-000090190000}"/>
    <cellStyle name="Normal 2 2 2 2 5 4 2 2 2 4 2" xfId="27251" xr:uid="{00000000-0005-0000-0000-000091190000}"/>
    <cellStyle name="Normal 2 2 2 2 5 4 2 2 2 5" xfId="19105" xr:uid="{00000000-0005-0000-0000-000092190000}"/>
    <cellStyle name="Normal 2 2 2 2 5 4 2 2 3" xfId="4049" xr:uid="{00000000-0005-0000-0000-000093190000}"/>
    <cellStyle name="Normal 2 2 2 2 5 4 2 2 3 2" xfId="12195" xr:uid="{00000000-0005-0000-0000-000094190000}"/>
    <cellStyle name="Normal 2 2 2 2 5 4 2 2 3 2 2" xfId="28491" xr:uid="{00000000-0005-0000-0000-000095190000}"/>
    <cellStyle name="Normal 2 2 2 2 5 4 2 2 3 3" xfId="20345" xr:uid="{00000000-0005-0000-0000-000096190000}"/>
    <cellStyle name="Normal 2 2 2 2 5 4 2 2 4" xfId="6698" xr:uid="{00000000-0005-0000-0000-000097190000}"/>
    <cellStyle name="Normal 2 2 2 2 5 4 2 2 4 2" xfId="14844" xr:uid="{00000000-0005-0000-0000-000098190000}"/>
    <cellStyle name="Normal 2 2 2 2 5 4 2 2 4 2 2" xfId="31140" xr:uid="{00000000-0005-0000-0000-000099190000}"/>
    <cellStyle name="Normal 2 2 2 2 5 4 2 2 4 3" xfId="22994" xr:uid="{00000000-0005-0000-0000-00009A190000}"/>
    <cellStyle name="Normal 2 2 2 2 5 4 2 2 5" xfId="9545" xr:uid="{00000000-0005-0000-0000-00009B190000}"/>
    <cellStyle name="Normal 2 2 2 2 5 4 2 2 5 2" xfId="25841" xr:uid="{00000000-0005-0000-0000-00009C190000}"/>
    <cellStyle name="Normal 2 2 2 2 5 4 2 2 6" xfId="17695" xr:uid="{00000000-0005-0000-0000-00009D190000}"/>
    <cellStyle name="Normal 2 2 2 2 5 4 2 3" xfId="2104" xr:uid="{00000000-0005-0000-0000-00009E190000}"/>
    <cellStyle name="Normal 2 2 2 2 5 4 2 3 2" xfId="4658" xr:uid="{00000000-0005-0000-0000-00009F190000}"/>
    <cellStyle name="Normal 2 2 2 2 5 4 2 3 2 2" xfId="12804" xr:uid="{00000000-0005-0000-0000-0000A0190000}"/>
    <cellStyle name="Normal 2 2 2 2 5 4 2 3 2 2 2" xfId="29100" xr:uid="{00000000-0005-0000-0000-0000A1190000}"/>
    <cellStyle name="Normal 2 2 2 2 5 4 2 3 2 3" xfId="20954" xr:uid="{00000000-0005-0000-0000-0000A2190000}"/>
    <cellStyle name="Normal 2 2 2 2 5 4 2 3 3" xfId="7403" xr:uid="{00000000-0005-0000-0000-0000A3190000}"/>
    <cellStyle name="Normal 2 2 2 2 5 4 2 3 3 2" xfId="15549" xr:uid="{00000000-0005-0000-0000-0000A4190000}"/>
    <cellStyle name="Normal 2 2 2 2 5 4 2 3 3 2 2" xfId="31845" xr:uid="{00000000-0005-0000-0000-0000A5190000}"/>
    <cellStyle name="Normal 2 2 2 2 5 4 2 3 3 3" xfId="23699" xr:uid="{00000000-0005-0000-0000-0000A6190000}"/>
    <cellStyle name="Normal 2 2 2 2 5 4 2 3 4" xfId="10250" xr:uid="{00000000-0005-0000-0000-0000A7190000}"/>
    <cellStyle name="Normal 2 2 2 2 5 4 2 3 4 2" xfId="26546" xr:uid="{00000000-0005-0000-0000-0000A8190000}"/>
    <cellStyle name="Normal 2 2 2 2 5 4 2 3 5" xfId="18400" xr:uid="{00000000-0005-0000-0000-0000A9190000}"/>
    <cellStyle name="Normal 2 2 2 2 5 4 2 4" xfId="3440" xr:uid="{00000000-0005-0000-0000-0000AA190000}"/>
    <cellStyle name="Normal 2 2 2 2 5 4 2 4 2" xfId="11586" xr:uid="{00000000-0005-0000-0000-0000AB190000}"/>
    <cellStyle name="Normal 2 2 2 2 5 4 2 4 2 2" xfId="27882" xr:uid="{00000000-0005-0000-0000-0000AC190000}"/>
    <cellStyle name="Normal 2 2 2 2 5 4 2 4 3" xfId="19736" xr:uid="{00000000-0005-0000-0000-0000AD190000}"/>
    <cellStyle name="Normal 2 2 2 2 5 4 2 5" xfId="5993" xr:uid="{00000000-0005-0000-0000-0000AE190000}"/>
    <cellStyle name="Normal 2 2 2 2 5 4 2 5 2" xfId="14139" xr:uid="{00000000-0005-0000-0000-0000AF190000}"/>
    <cellStyle name="Normal 2 2 2 2 5 4 2 5 2 2" xfId="30435" xr:uid="{00000000-0005-0000-0000-0000B0190000}"/>
    <cellStyle name="Normal 2 2 2 2 5 4 2 5 3" xfId="22289" xr:uid="{00000000-0005-0000-0000-0000B1190000}"/>
    <cellStyle name="Normal 2 2 2 2 5 4 2 6" xfId="8840" xr:uid="{00000000-0005-0000-0000-0000B2190000}"/>
    <cellStyle name="Normal 2 2 2 2 5 4 2 6 2" xfId="25136" xr:uid="{00000000-0005-0000-0000-0000B3190000}"/>
    <cellStyle name="Normal 2 2 2 2 5 4 2 7" xfId="16990" xr:uid="{00000000-0005-0000-0000-0000B4190000}"/>
    <cellStyle name="Normal 2 2 2 2 5 4 3" xfId="1055" xr:uid="{00000000-0005-0000-0000-0000B5190000}"/>
    <cellStyle name="Normal 2 2 2 2 5 4 3 2" xfId="2465" xr:uid="{00000000-0005-0000-0000-0000B6190000}"/>
    <cellStyle name="Normal 2 2 2 2 5 4 3 2 2" xfId="4971" xr:uid="{00000000-0005-0000-0000-0000B7190000}"/>
    <cellStyle name="Normal 2 2 2 2 5 4 3 2 2 2" xfId="13117" xr:uid="{00000000-0005-0000-0000-0000B8190000}"/>
    <cellStyle name="Normal 2 2 2 2 5 4 3 2 2 2 2" xfId="29413" xr:uid="{00000000-0005-0000-0000-0000B9190000}"/>
    <cellStyle name="Normal 2 2 2 2 5 4 3 2 2 3" xfId="21267" xr:uid="{00000000-0005-0000-0000-0000BA190000}"/>
    <cellStyle name="Normal 2 2 2 2 5 4 3 2 3" xfId="7764" xr:uid="{00000000-0005-0000-0000-0000BB190000}"/>
    <cellStyle name="Normal 2 2 2 2 5 4 3 2 3 2" xfId="15910" xr:uid="{00000000-0005-0000-0000-0000BC190000}"/>
    <cellStyle name="Normal 2 2 2 2 5 4 3 2 3 2 2" xfId="32206" xr:uid="{00000000-0005-0000-0000-0000BD190000}"/>
    <cellStyle name="Normal 2 2 2 2 5 4 3 2 3 3" xfId="24060" xr:uid="{00000000-0005-0000-0000-0000BE190000}"/>
    <cellStyle name="Normal 2 2 2 2 5 4 3 2 4" xfId="10611" xr:uid="{00000000-0005-0000-0000-0000BF190000}"/>
    <cellStyle name="Normal 2 2 2 2 5 4 3 2 4 2" xfId="26907" xr:uid="{00000000-0005-0000-0000-0000C0190000}"/>
    <cellStyle name="Normal 2 2 2 2 5 4 3 2 5" xfId="18761" xr:uid="{00000000-0005-0000-0000-0000C1190000}"/>
    <cellStyle name="Normal 2 2 2 2 5 4 3 3" xfId="3753" xr:uid="{00000000-0005-0000-0000-0000C2190000}"/>
    <cellStyle name="Normal 2 2 2 2 5 4 3 3 2" xfId="11899" xr:uid="{00000000-0005-0000-0000-0000C3190000}"/>
    <cellStyle name="Normal 2 2 2 2 5 4 3 3 2 2" xfId="28195" xr:uid="{00000000-0005-0000-0000-0000C4190000}"/>
    <cellStyle name="Normal 2 2 2 2 5 4 3 3 3" xfId="20049" xr:uid="{00000000-0005-0000-0000-0000C5190000}"/>
    <cellStyle name="Normal 2 2 2 2 5 4 3 4" xfId="6354" xr:uid="{00000000-0005-0000-0000-0000C6190000}"/>
    <cellStyle name="Normal 2 2 2 2 5 4 3 4 2" xfId="14500" xr:uid="{00000000-0005-0000-0000-0000C7190000}"/>
    <cellStyle name="Normal 2 2 2 2 5 4 3 4 2 2" xfId="30796" xr:uid="{00000000-0005-0000-0000-0000C8190000}"/>
    <cellStyle name="Normal 2 2 2 2 5 4 3 4 3" xfId="22650" xr:uid="{00000000-0005-0000-0000-0000C9190000}"/>
    <cellStyle name="Normal 2 2 2 2 5 4 3 5" xfId="9201" xr:uid="{00000000-0005-0000-0000-0000CA190000}"/>
    <cellStyle name="Normal 2 2 2 2 5 4 3 5 2" xfId="25497" xr:uid="{00000000-0005-0000-0000-0000CB190000}"/>
    <cellStyle name="Normal 2 2 2 2 5 4 3 6" xfId="17351" xr:uid="{00000000-0005-0000-0000-0000CC190000}"/>
    <cellStyle name="Normal 2 2 2 2 5 4 4" xfId="1760" xr:uid="{00000000-0005-0000-0000-0000CD190000}"/>
    <cellStyle name="Normal 2 2 2 2 5 4 4 2" xfId="4362" xr:uid="{00000000-0005-0000-0000-0000CE190000}"/>
    <cellStyle name="Normal 2 2 2 2 5 4 4 2 2" xfId="12508" xr:uid="{00000000-0005-0000-0000-0000CF190000}"/>
    <cellStyle name="Normal 2 2 2 2 5 4 4 2 2 2" xfId="28804" xr:uid="{00000000-0005-0000-0000-0000D0190000}"/>
    <cellStyle name="Normal 2 2 2 2 5 4 4 2 3" xfId="20658" xr:uid="{00000000-0005-0000-0000-0000D1190000}"/>
    <cellStyle name="Normal 2 2 2 2 5 4 4 3" xfId="7059" xr:uid="{00000000-0005-0000-0000-0000D2190000}"/>
    <cellStyle name="Normal 2 2 2 2 5 4 4 3 2" xfId="15205" xr:uid="{00000000-0005-0000-0000-0000D3190000}"/>
    <cellStyle name="Normal 2 2 2 2 5 4 4 3 2 2" xfId="31501" xr:uid="{00000000-0005-0000-0000-0000D4190000}"/>
    <cellStyle name="Normal 2 2 2 2 5 4 4 3 3" xfId="23355" xr:uid="{00000000-0005-0000-0000-0000D5190000}"/>
    <cellStyle name="Normal 2 2 2 2 5 4 4 4" xfId="9906" xr:uid="{00000000-0005-0000-0000-0000D6190000}"/>
    <cellStyle name="Normal 2 2 2 2 5 4 4 4 2" xfId="26202" xr:uid="{00000000-0005-0000-0000-0000D7190000}"/>
    <cellStyle name="Normal 2 2 2 2 5 4 4 5" xfId="18056" xr:uid="{00000000-0005-0000-0000-0000D8190000}"/>
    <cellStyle name="Normal 2 2 2 2 5 4 5" xfId="3144" xr:uid="{00000000-0005-0000-0000-0000D9190000}"/>
    <cellStyle name="Normal 2 2 2 2 5 4 5 2" xfId="11290" xr:uid="{00000000-0005-0000-0000-0000DA190000}"/>
    <cellStyle name="Normal 2 2 2 2 5 4 5 2 2" xfId="27586" xr:uid="{00000000-0005-0000-0000-0000DB190000}"/>
    <cellStyle name="Normal 2 2 2 2 5 4 5 3" xfId="19440" xr:uid="{00000000-0005-0000-0000-0000DC190000}"/>
    <cellStyle name="Normal 2 2 2 2 5 4 6" xfId="5649" xr:uid="{00000000-0005-0000-0000-0000DD190000}"/>
    <cellStyle name="Normal 2 2 2 2 5 4 6 2" xfId="13795" xr:uid="{00000000-0005-0000-0000-0000DE190000}"/>
    <cellStyle name="Normal 2 2 2 2 5 4 6 2 2" xfId="30091" xr:uid="{00000000-0005-0000-0000-0000DF190000}"/>
    <cellStyle name="Normal 2 2 2 2 5 4 6 3" xfId="21945" xr:uid="{00000000-0005-0000-0000-0000E0190000}"/>
    <cellStyle name="Normal 2 2 2 2 5 4 7" xfId="8496" xr:uid="{00000000-0005-0000-0000-0000E1190000}"/>
    <cellStyle name="Normal 2 2 2 2 5 4 7 2" xfId="24792" xr:uid="{00000000-0005-0000-0000-0000E2190000}"/>
    <cellStyle name="Normal 2 2 2 2 5 4 8" xfId="16646" xr:uid="{00000000-0005-0000-0000-0000E3190000}"/>
    <cellStyle name="Normal 2 2 2 2 5 5" xfId="439" xr:uid="{00000000-0005-0000-0000-0000E4190000}"/>
    <cellStyle name="Normal 2 2 2 2 5 5 2" xfId="710" xr:uid="{00000000-0005-0000-0000-0000E5190000}"/>
    <cellStyle name="Normal 2 2 2 2 5 5 2 10" xfId="2849" xr:uid="{00000000-0005-0000-0000-0000E6190000}"/>
    <cellStyle name="Normal 2 2 2 2 5 5 2 10 2" xfId="5306" xr:uid="{00000000-0005-0000-0000-0000E7190000}"/>
    <cellStyle name="Normal 2 2 2 2 5 5 2 10 2 2" xfId="13452" xr:uid="{00000000-0005-0000-0000-0000E8190000}"/>
    <cellStyle name="Normal 2 2 2 2 5 5 2 10 2 2 2" xfId="29748" xr:uid="{00000000-0005-0000-0000-0000E9190000}"/>
    <cellStyle name="Normal 2 2 2 2 5 5 2 10 2 3" xfId="21602" xr:uid="{00000000-0005-0000-0000-0000EA190000}"/>
    <cellStyle name="Normal 2 2 2 2 5 5 2 10 3" xfId="8148" xr:uid="{00000000-0005-0000-0000-0000EB190000}"/>
    <cellStyle name="Normal 2 2 2 2 5 5 2 10 3 2" xfId="16294" xr:uid="{00000000-0005-0000-0000-0000EC190000}"/>
    <cellStyle name="Normal 2 2 2 2 5 5 2 10 3 2 2" xfId="32590" xr:uid="{00000000-0005-0000-0000-0000ED190000}"/>
    <cellStyle name="Normal 2 2 2 2 5 5 2 10 3 3" xfId="24444" xr:uid="{00000000-0005-0000-0000-0000EE190000}"/>
    <cellStyle name="Normal 2 2 2 2 5 5 2 10 4" xfId="10995" xr:uid="{00000000-0005-0000-0000-0000EF190000}"/>
    <cellStyle name="Normal 2 2 2 2 5 5 2 10 4 2" xfId="27291" xr:uid="{00000000-0005-0000-0000-0000F0190000}"/>
    <cellStyle name="Normal 2 2 2 2 5 5 2 10 5" xfId="19145" xr:uid="{00000000-0005-0000-0000-0000F1190000}"/>
    <cellStyle name="Normal 2 2 2 2 5 5 2 11" xfId="3456" xr:uid="{00000000-0005-0000-0000-0000F2190000}"/>
    <cellStyle name="Normal 2 2 2 2 5 5 2 11 2" xfId="11602" xr:uid="{00000000-0005-0000-0000-0000F3190000}"/>
    <cellStyle name="Normal 2 2 2 2 5 5 2 11 2 2" xfId="27898" xr:uid="{00000000-0005-0000-0000-0000F4190000}"/>
    <cellStyle name="Normal 2 2 2 2 5 5 2 11 3" xfId="19752" xr:uid="{00000000-0005-0000-0000-0000F5190000}"/>
    <cellStyle name="Normal 2 2 2 2 5 5 2 12" xfId="6009" xr:uid="{00000000-0005-0000-0000-0000F6190000}"/>
    <cellStyle name="Normal 2 2 2 2 5 5 2 12 2" xfId="14155" xr:uid="{00000000-0005-0000-0000-0000F7190000}"/>
    <cellStyle name="Normal 2 2 2 2 5 5 2 12 2 2" xfId="30451" xr:uid="{00000000-0005-0000-0000-0000F8190000}"/>
    <cellStyle name="Normal 2 2 2 2 5 5 2 12 3" xfId="22305" xr:uid="{00000000-0005-0000-0000-0000F9190000}"/>
    <cellStyle name="Normal 2 2 2 2 5 5 2 13" xfId="8150" xr:uid="{00000000-0005-0000-0000-0000FA190000}"/>
    <cellStyle name="Normal 2 2 2 2 5 5 2 13 2" xfId="16296" xr:uid="{00000000-0005-0000-0000-0000FB190000}"/>
    <cellStyle name="Normal 2 2 2 2 5 5 2 13 2 2" xfId="32592" xr:uid="{00000000-0005-0000-0000-0000FC190000}"/>
    <cellStyle name="Normal 2 2 2 2 5 5 2 13 3" xfId="24446" xr:uid="{00000000-0005-0000-0000-0000FD190000}"/>
    <cellStyle name="Normal 2 2 2 2 5 5 2 14" xfId="8856" xr:uid="{00000000-0005-0000-0000-0000FE190000}"/>
    <cellStyle name="Normal 2 2 2 2 5 5 2 14 2" xfId="25152" xr:uid="{00000000-0005-0000-0000-0000FF190000}"/>
    <cellStyle name="Normal 2 2 2 2 5 5 2 15" xfId="16300" xr:uid="{00000000-0005-0000-0000-0000001A0000}"/>
    <cellStyle name="Normal 2 2 2 2 5 5 2 15 2" xfId="32596" xr:uid="{00000000-0005-0000-0000-0000011A0000}"/>
    <cellStyle name="Normal 2 2 2 2 5 5 2 16" xfId="16303" xr:uid="{00000000-0005-0000-0000-0000021A0000}"/>
    <cellStyle name="Normal 2 2 2 2 5 5 2 16 2" xfId="32599" xr:uid="{00000000-0005-0000-0000-0000031A0000}"/>
    <cellStyle name="Normal 2 2 2 2 5 5 2 16 3" xfId="32619" xr:uid="{00000000-0005-0000-0000-0000041A0000}"/>
    <cellStyle name="Normal 2 2 2 2 5 5 2 16 4" xfId="32616" xr:uid="{00000000-0005-0000-0000-0000051A0000}"/>
    <cellStyle name="Normal 2 2 2 2 5 5 2 16 5" xfId="32620" xr:uid="{00000000-0005-0000-0000-0000061A0000}"/>
    <cellStyle name="Normal 2 2 2 2 5 5 2 16 5 2" xfId="32622" xr:uid="{00000000-0005-0000-0000-0000071A0000}"/>
    <cellStyle name="Normal 2 2 2 2 5 5 2 17" xfId="17006" xr:uid="{00000000-0005-0000-0000-0000081A0000}"/>
    <cellStyle name="Normal 2 2 2 2 5 5 2 18" xfId="32625" xr:uid="{00000000-0005-0000-0000-0000091A0000}"/>
    <cellStyle name="Normal 2 2 2 2 5 5 2 2" xfId="1415" xr:uid="{00000000-0005-0000-0000-00000A1A0000}"/>
    <cellStyle name="Normal 2 2 2 2 5 5 2 2 2" xfId="2825" xr:uid="{00000000-0005-0000-0000-00000B1A0000}"/>
    <cellStyle name="Normal 2 2 2 2 5 5 2 2 2 2" xfId="5283" xr:uid="{00000000-0005-0000-0000-00000C1A0000}"/>
    <cellStyle name="Normal 2 2 2 2 5 5 2 2 2 2 2" xfId="13429" xr:uid="{00000000-0005-0000-0000-00000D1A0000}"/>
    <cellStyle name="Normal 2 2 2 2 5 5 2 2 2 2 2 2" xfId="29725" xr:uid="{00000000-0005-0000-0000-00000E1A0000}"/>
    <cellStyle name="Normal 2 2 2 2 5 5 2 2 2 2 3" xfId="21579" xr:uid="{00000000-0005-0000-0000-00000F1A0000}"/>
    <cellStyle name="Normal 2 2 2 2 5 5 2 2 2 3" xfId="8124" xr:uid="{00000000-0005-0000-0000-0000101A0000}"/>
    <cellStyle name="Normal 2 2 2 2 5 5 2 2 2 3 2" xfId="16270" xr:uid="{00000000-0005-0000-0000-0000111A0000}"/>
    <cellStyle name="Normal 2 2 2 2 5 5 2 2 2 3 2 2" xfId="32566" xr:uid="{00000000-0005-0000-0000-0000121A0000}"/>
    <cellStyle name="Normal 2 2 2 2 5 5 2 2 2 3 3" xfId="24420" xr:uid="{00000000-0005-0000-0000-0000131A0000}"/>
    <cellStyle name="Normal 2 2 2 2 5 5 2 2 2 4" xfId="10971" xr:uid="{00000000-0005-0000-0000-0000141A0000}"/>
    <cellStyle name="Normal 2 2 2 2 5 5 2 2 2 4 2" xfId="27267" xr:uid="{00000000-0005-0000-0000-0000151A0000}"/>
    <cellStyle name="Normal 2 2 2 2 5 5 2 2 2 5" xfId="19121" xr:uid="{00000000-0005-0000-0000-0000161A0000}"/>
    <cellStyle name="Normal 2 2 2 2 5 5 2 2 3" xfId="4065" xr:uid="{00000000-0005-0000-0000-0000171A0000}"/>
    <cellStyle name="Normal 2 2 2 2 5 5 2 2 3 2" xfId="12211" xr:uid="{00000000-0005-0000-0000-0000181A0000}"/>
    <cellStyle name="Normal 2 2 2 2 5 5 2 2 3 2 2" xfId="28507" xr:uid="{00000000-0005-0000-0000-0000191A0000}"/>
    <cellStyle name="Normal 2 2 2 2 5 5 2 2 3 3" xfId="20361" xr:uid="{00000000-0005-0000-0000-00001A1A0000}"/>
    <cellStyle name="Normal 2 2 2 2 5 5 2 2 4" xfId="6714" xr:uid="{00000000-0005-0000-0000-00001B1A0000}"/>
    <cellStyle name="Normal 2 2 2 2 5 5 2 2 4 2" xfId="14860" xr:uid="{00000000-0005-0000-0000-00001C1A0000}"/>
    <cellStyle name="Normal 2 2 2 2 5 5 2 2 4 2 2" xfId="31156" xr:uid="{00000000-0005-0000-0000-00001D1A0000}"/>
    <cellStyle name="Normal 2 2 2 2 5 5 2 2 4 3" xfId="23010" xr:uid="{00000000-0005-0000-0000-00001E1A0000}"/>
    <cellStyle name="Normal 2 2 2 2 5 5 2 2 5" xfId="9561" xr:uid="{00000000-0005-0000-0000-00001F1A0000}"/>
    <cellStyle name="Normal 2 2 2 2 5 5 2 2 5 2" xfId="25857" xr:uid="{00000000-0005-0000-0000-0000201A0000}"/>
    <cellStyle name="Normal 2 2 2 2 5 5 2 2 6" xfId="17711" xr:uid="{00000000-0005-0000-0000-0000211A0000}"/>
    <cellStyle name="Normal 2 2 2 2 5 5 2 3" xfId="2120" xr:uid="{00000000-0005-0000-0000-0000221A0000}"/>
    <cellStyle name="Normal 2 2 2 2 5 5 2 3 2" xfId="4674" xr:uid="{00000000-0005-0000-0000-0000231A0000}"/>
    <cellStyle name="Normal 2 2 2 2 5 5 2 3 2 2" xfId="12820" xr:uid="{00000000-0005-0000-0000-0000241A0000}"/>
    <cellStyle name="Normal 2 2 2 2 5 5 2 3 2 2 2" xfId="29116" xr:uid="{00000000-0005-0000-0000-0000251A0000}"/>
    <cellStyle name="Normal 2 2 2 2 5 5 2 3 2 3" xfId="20970" xr:uid="{00000000-0005-0000-0000-0000261A0000}"/>
    <cellStyle name="Normal 2 2 2 2 5 5 2 3 3" xfId="7419" xr:uid="{00000000-0005-0000-0000-0000271A0000}"/>
    <cellStyle name="Normal 2 2 2 2 5 5 2 3 3 2" xfId="15565" xr:uid="{00000000-0005-0000-0000-0000281A0000}"/>
    <cellStyle name="Normal 2 2 2 2 5 5 2 3 3 2 2" xfId="31861" xr:uid="{00000000-0005-0000-0000-0000291A0000}"/>
    <cellStyle name="Normal 2 2 2 2 5 5 2 3 3 3" xfId="23715" xr:uid="{00000000-0005-0000-0000-00002A1A0000}"/>
    <cellStyle name="Normal 2 2 2 2 5 5 2 3 4" xfId="10266" xr:uid="{00000000-0005-0000-0000-00002B1A0000}"/>
    <cellStyle name="Normal 2 2 2 2 5 5 2 3 4 2" xfId="26562" xr:uid="{00000000-0005-0000-0000-00002C1A0000}"/>
    <cellStyle name="Normal 2 2 2 2 5 5 2 3 5" xfId="18416" xr:uid="{00000000-0005-0000-0000-00002D1A0000}"/>
    <cellStyle name="Normal 2 2 2 2 5 5 2 4" xfId="2831" xr:uid="{00000000-0005-0000-0000-00002E1A0000}"/>
    <cellStyle name="Normal 2 2 2 2 5 5 2 4 2" xfId="2834" xr:uid="{00000000-0005-0000-0000-00002F1A0000}"/>
    <cellStyle name="Normal 2 2 2 2 5 5 2 4 2 2" xfId="5291" xr:uid="{00000000-0005-0000-0000-0000301A0000}"/>
    <cellStyle name="Normal 2 2 2 2 5 5 2 4 2 2 2" xfId="13437" xr:uid="{00000000-0005-0000-0000-0000311A0000}"/>
    <cellStyle name="Normal 2 2 2 2 5 5 2 4 2 2 2 2" xfId="29733" xr:uid="{00000000-0005-0000-0000-0000321A0000}"/>
    <cellStyle name="Normal 2 2 2 2 5 5 2 4 2 2 3" xfId="21587" xr:uid="{00000000-0005-0000-0000-0000331A0000}"/>
    <cellStyle name="Normal 2 2 2 2 5 5 2 4 2 3" xfId="8133" xr:uid="{00000000-0005-0000-0000-0000341A0000}"/>
    <cellStyle name="Normal 2 2 2 2 5 5 2 4 2 3 2" xfId="16279" xr:uid="{00000000-0005-0000-0000-0000351A0000}"/>
    <cellStyle name="Normal 2 2 2 2 5 5 2 4 2 3 2 2" xfId="32575" xr:uid="{00000000-0005-0000-0000-0000361A0000}"/>
    <cellStyle name="Normal 2 2 2 2 5 5 2 4 2 3 3" xfId="24429" xr:uid="{00000000-0005-0000-0000-0000371A0000}"/>
    <cellStyle name="Normal 2 2 2 2 5 5 2 4 2 4" xfId="10980" xr:uid="{00000000-0005-0000-0000-0000381A0000}"/>
    <cellStyle name="Normal 2 2 2 2 5 5 2 4 2 4 2" xfId="27276" xr:uid="{00000000-0005-0000-0000-0000391A0000}"/>
    <cellStyle name="Normal 2 2 2 2 5 5 2 4 2 5" xfId="19130" xr:uid="{00000000-0005-0000-0000-00003A1A0000}"/>
    <cellStyle name="Normal 2 2 2 2 5 5 2 4 3" xfId="5288" xr:uid="{00000000-0005-0000-0000-00003B1A0000}"/>
    <cellStyle name="Normal 2 2 2 2 5 5 2 4 3 2" xfId="13434" xr:uid="{00000000-0005-0000-0000-00003C1A0000}"/>
    <cellStyle name="Normal 2 2 2 2 5 5 2 4 3 2 2" xfId="29730" xr:uid="{00000000-0005-0000-0000-00003D1A0000}"/>
    <cellStyle name="Normal 2 2 2 2 5 5 2 4 3 3" xfId="21584" xr:uid="{00000000-0005-0000-0000-00003E1A0000}"/>
    <cellStyle name="Normal 2 2 2 2 5 5 2 4 4" xfId="8130" xr:uid="{00000000-0005-0000-0000-00003F1A0000}"/>
    <cellStyle name="Normal 2 2 2 2 5 5 2 4 4 2" xfId="16276" xr:uid="{00000000-0005-0000-0000-0000401A0000}"/>
    <cellStyle name="Normal 2 2 2 2 5 5 2 4 4 2 2" xfId="32572" xr:uid="{00000000-0005-0000-0000-0000411A0000}"/>
    <cellStyle name="Normal 2 2 2 2 5 5 2 4 4 3" xfId="24426" xr:uid="{00000000-0005-0000-0000-0000421A0000}"/>
    <cellStyle name="Normal 2 2 2 2 5 5 2 4 5" xfId="10977" xr:uid="{00000000-0005-0000-0000-0000431A0000}"/>
    <cellStyle name="Normal 2 2 2 2 5 5 2 4 5 2" xfId="27273" xr:uid="{00000000-0005-0000-0000-0000441A0000}"/>
    <cellStyle name="Normal 2 2 2 2 5 5 2 4 6" xfId="19127" xr:uid="{00000000-0005-0000-0000-0000451A0000}"/>
    <cellStyle name="Normal 2 2 2 2 5 5 2 4 7" xfId="32627" xr:uid="{00000000-0005-0000-0000-0000461A0000}"/>
    <cellStyle name="Normal 2 2 2 2 5 5 2 5" xfId="2833" xr:uid="{00000000-0005-0000-0000-0000471A0000}"/>
    <cellStyle name="Normal 2 2 2 2 5 5 2 5 2" xfId="5290" xr:uid="{00000000-0005-0000-0000-0000481A0000}"/>
    <cellStyle name="Normal 2 2 2 2 5 5 2 5 2 2" xfId="13436" xr:uid="{00000000-0005-0000-0000-0000491A0000}"/>
    <cellStyle name="Normal 2 2 2 2 5 5 2 5 2 2 2" xfId="29732" xr:uid="{00000000-0005-0000-0000-00004A1A0000}"/>
    <cellStyle name="Normal 2 2 2 2 5 5 2 5 2 3" xfId="21586" xr:uid="{00000000-0005-0000-0000-00004B1A0000}"/>
    <cellStyle name="Normal 2 2 2 2 5 5 2 5 3" xfId="8132" xr:uid="{00000000-0005-0000-0000-00004C1A0000}"/>
    <cellStyle name="Normal 2 2 2 2 5 5 2 5 3 2" xfId="16278" xr:uid="{00000000-0005-0000-0000-00004D1A0000}"/>
    <cellStyle name="Normal 2 2 2 2 5 5 2 5 3 2 2" xfId="32574" xr:uid="{00000000-0005-0000-0000-00004E1A0000}"/>
    <cellStyle name="Normal 2 2 2 2 5 5 2 5 3 3" xfId="24428" xr:uid="{00000000-0005-0000-0000-00004F1A0000}"/>
    <cellStyle name="Normal 2 2 2 2 5 5 2 5 4" xfId="10979" xr:uid="{00000000-0005-0000-0000-0000501A0000}"/>
    <cellStyle name="Normal 2 2 2 2 5 5 2 5 4 2" xfId="27275" xr:uid="{00000000-0005-0000-0000-0000511A0000}"/>
    <cellStyle name="Normal 2 2 2 2 5 5 2 5 5" xfId="19129" xr:uid="{00000000-0005-0000-0000-0000521A0000}"/>
    <cellStyle name="Normal 2 2 2 2 5 5 2 6" xfId="2837" xr:uid="{00000000-0005-0000-0000-0000531A0000}"/>
    <cellStyle name="Normal 2 2 2 2 5 5 2 6 2" xfId="5294" xr:uid="{00000000-0005-0000-0000-0000541A0000}"/>
    <cellStyle name="Normal 2 2 2 2 5 5 2 6 2 2" xfId="13440" xr:uid="{00000000-0005-0000-0000-0000551A0000}"/>
    <cellStyle name="Normal 2 2 2 2 5 5 2 6 2 2 2" xfId="29736" xr:uid="{00000000-0005-0000-0000-0000561A0000}"/>
    <cellStyle name="Normal 2 2 2 2 5 5 2 6 2 3" xfId="21590" xr:uid="{00000000-0005-0000-0000-0000571A0000}"/>
    <cellStyle name="Normal 2 2 2 2 5 5 2 6 3" xfId="8136" xr:uid="{00000000-0005-0000-0000-0000581A0000}"/>
    <cellStyle name="Normal 2 2 2 2 5 5 2 6 3 2" xfId="16282" xr:uid="{00000000-0005-0000-0000-0000591A0000}"/>
    <cellStyle name="Normal 2 2 2 2 5 5 2 6 3 2 2" xfId="32578" xr:uid="{00000000-0005-0000-0000-00005A1A0000}"/>
    <cellStyle name="Normal 2 2 2 2 5 5 2 6 3 3" xfId="24432" xr:uid="{00000000-0005-0000-0000-00005B1A0000}"/>
    <cellStyle name="Normal 2 2 2 2 5 5 2 6 4" xfId="10983" xr:uid="{00000000-0005-0000-0000-00005C1A0000}"/>
    <cellStyle name="Normal 2 2 2 2 5 5 2 6 4 2" xfId="27279" xr:uid="{00000000-0005-0000-0000-00005D1A0000}"/>
    <cellStyle name="Normal 2 2 2 2 5 5 2 6 5" xfId="19133" xr:uid="{00000000-0005-0000-0000-00005E1A0000}"/>
    <cellStyle name="Normal 2 2 2 2 5 5 2 6 6" xfId="32626" xr:uid="{00000000-0005-0000-0000-00005F1A0000}"/>
    <cellStyle name="Normal 2 2 2 2 5 5 2 7" xfId="2839" xr:uid="{00000000-0005-0000-0000-0000601A0000}"/>
    <cellStyle name="Normal 2 2 2 2 5 5 2 7 2" xfId="2845" xr:uid="{00000000-0005-0000-0000-0000611A0000}"/>
    <cellStyle name="Normal 2 2 2 2 5 5 2 7 2 2" xfId="5302" xr:uid="{00000000-0005-0000-0000-0000621A0000}"/>
    <cellStyle name="Normal 2 2 2 2 5 5 2 7 2 2 2" xfId="13448" xr:uid="{00000000-0005-0000-0000-0000631A0000}"/>
    <cellStyle name="Normal 2 2 2 2 5 5 2 7 2 2 2 2" xfId="29744" xr:uid="{00000000-0005-0000-0000-0000641A0000}"/>
    <cellStyle name="Normal 2 2 2 2 5 5 2 7 2 2 3" xfId="21598" xr:uid="{00000000-0005-0000-0000-0000651A0000}"/>
    <cellStyle name="Normal 2 2 2 2 5 5 2 7 2 3" xfId="8144" xr:uid="{00000000-0005-0000-0000-0000661A0000}"/>
    <cellStyle name="Normal 2 2 2 2 5 5 2 7 2 3 2" xfId="16290" xr:uid="{00000000-0005-0000-0000-0000671A0000}"/>
    <cellStyle name="Normal 2 2 2 2 5 5 2 7 2 3 2 2" xfId="32586" xr:uid="{00000000-0005-0000-0000-0000681A0000}"/>
    <cellStyle name="Normal 2 2 2 2 5 5 2 7 2 3 3" xfId="24440" xr:uid="{00000000-0005-0000-0000-0000691A0000}"/>
    <cellStyle name="Normal 2 2 2 2 5 5 2 7 2 4" xfId="10991" xr:uid="{00000000-0005-0000-0000-00006A1A0000}"/>
    <cellStyle name="Normal 2 2 2 2 5 5 2 7 2 4 2" xfId="27287" xr:uid="{00000000-0005-0000-0000-00006B1A0000}"/>
    <cellStyle name="Normal 2 2 2 2 5 5 2 7 2 5" xfId="19141" xr:uid="{00000000-0005-0000-0000-00006C1A0000}"/>
    <cellStyle name="Normal 2 2 2 2 5 5 2 7 3" xfId="5296" xr:uid="{00000000-0005-0000-0000-00006D1A0000}"/>
    <cellStyle name="Normal 2 2 2 2 5 5 2 7 3 2" xfId="13442" xr:uid="{00000000-0005-0000-0000-00006E1A0000}"/>
    <cellStyle name="Normal 2 2 2 2 5 5 2 7 3 2 2" xfId="29738" xr:uid="{00000000-0005-0000-0000-00006F1A0000}"/>
    <cellStyle name="Normal 2 2 2 2 5 5 2 7 3 3" xfId="21592" xr:uid="{00000000-0005-0000-0000-0000701A0000}"/>
    <cellStyle name="Normal 2 2 2 2 5 5 2 7 4" xfId="8138" xr:uid="{00000000-0005-0000-0000-0000711A0000}"/>
    <cellStyle name="Normal 2 2 2 2 5 5 2 7 4 2" xfId="16284" xr:uid="{00000000-0005-0000-0000-0000721A0000}"/>
    <cellStyle name="Normal 2 2 2 2 5 5 2 7 4 2 2" xfId="32580" xr:uid="{00000000-0005-0000-0000-0000731A0000}"/>
    <cellStyle name="Normal 2 2 2 2 5 5 2 7 4 3" xfId="24434" xr:uid="{00000000-0005-0000-0000-0000741A0000}"/>
    <cellStyle name="Normal 2 2 2 2 5 5 2 7 5" xfId="10985" xr:uid="{00000000-0005-0000-0000-0000751A0000}"/>
    <cellStyle name="Normal 2 2 2 2 5 5 2 7 5 2" xfId="27281" xr:uid="{00000000-0005-0000-0000-0000761A0000}"/>
    <cellStyle name="Normal 2 2 2 2 5 5 2 7 6" xfId="19135" xr:uid="{00000000-0005-0000-0000-0000771A0000}"/>
    <cellStyle name="Normal 2 2 2 2 5 5 2 8" xfId="2843" xr:uid="{00000000-0005-0000-0000-0000781A0000}"/>
    <cellStyle name="Normal 2 2 2 2 5 5 2 8 2" xfId="5300" xr:uid="{00000000-0005-0000-0000-0000791A0000}"/>
    <cellStyle name="Normal 2 2 2 2 5 5 2 8 2 2" xfId="13446" xr:uid="{00000000-0005-0000-0000-00007A1A0000}"/>
    <cellStyle name="Normal 2 2 2 2 5 5 2 8 2 2 2" xfId="29742" xr:uid="{00000000-0005-0000-0000-00007B1A0000}"/>
    <cellStyle name="Normal 2 2 2 2 5 5 2 8 2 3" xfId="21596" xr:uid="{00000000-0005-0000-0000-00007C1A0000}"/>
    <cellStyle name="Normal 2 2 2 2 5 5 2 8 3" xfId="8142" xr:uid="{00000000-0005-0000-0000-00007D1A0000}"/>
    <cellStyle name="Normal 2 2 2 2 5 5 2 8 3 2" xfId="16288" xr:uid="{00000000-0005-0000-0000-00007E1A0000}"/>
    <cellStyle name="Normal 2 2 2 2 5 5 2 8 3 2 2" xfId="32584" xr:uid="{00000000-0005-0000-0000-00007F1A0000}"/>
    <cellStyle name="Normal 2 2 2 2 5 5 2 8 3 3" xfId="24438" xr:uid="{00000000-0005-0000-0000-0000801A0000}"/>
    <cellStyle name="Normal 2 2 2 2 5 5 2 8 4" xfId="10989" xr:uid="{00000000-0005-0000-0000-0000811A0000}"/>
    <cellStyle name="Normal 2 2 2 2 5 5 2 8 4 2" xfId="27285" xr:uid="{00000000-0005-0000-0000-0000821A0000}"/>
    <cellStyle name="Normal 2 2 2 2 5 5 2 8 5" xfId="19139" xr:uid="{00000000-0005-0000-0000-0000831A0000}"/>
    <cellStyle name="Normal 2 2 2 2 5 5 2 9" xfId="2847" xr:uid="{00000000-0005-0000-0000-0000841A0000}"/>
    <cellStyle name="Normal 2 2 2 2 5 5 2 9 2" xfId="5304" xr:uid="{00000000-0005-0000-0000-0000851A0000}"/>
    <cellStyle name="Normal 2 2 2 2 5 5 2 9 2 2" xfId="13450" xr:uid="{00000000-0005-0000-0000-0000861A0000}"/>
    <cellStyle name="Normal 2 2 2 2 5 5 2 9 2 2 2" xfId="29746" xr:uid="{00000000-0005-0000-0000-0000871A0000}"/>
    <cellStyle name="Normal 2 2 2 2 5 5 2 9 2 3" xfId="21600" xr:uid="{00000000-0005-0000-0000-0000881A0000}"/>
    <cellStyle name="Normal 2 2 2 2 5 5 2 9 3" xfId="8146" xr:uid="{00000000-0005-0000-0000-0000891A0000}"/>
    <cellStyle name="Normal 2 2 2 2 5 5 2 9 3 2" xfId="16292" xr:uid="{00000000-0005-0000-0000-00008A1A0000}"/>
    <cellStyle name="Normal 2 2 2 2 5 5 2 9 3 2 2" xfId="32588" xr:uid="{00000000-0005-0000-0000-00008B1A0000}"/>
    <cellStyle name="Normal 2 2 2 2 5 5 2 9 3 3" xfId="24442" xr:uid="{00000000-0005-0000-0000-00008C1A0000}"/>
    <cellStyle name="Normal 2 2 2 2 5 5 2 9 4" xfId="10993" xr:uid="{00000000-0005-0000-0000-00008D1A0000}"/>
    <cellStyle name="Normal 2 2 2 2 5 5 2 9 4 2" xfId="27289" xr:uid="{00000000-0005-0000-0000-00008E1A0000}"/>
    <cellStyle name="Normal 2 2 2 2 5 5 2 9 5" xfId="19143" xr:uid="{00000000-0005-0000-0000-00008F1A0000}"/>
    <cellStyle name="Normal 2 2 2 2 5 5 3" xfId="1145" xr:uid="{00000000-0005-0000-0000-0000901A0000}"/>
    <cellStyle name="Normal 2 2 2 2 5 5 3 2" xfId="2555" xr:uid="{00000000-0005-0000-0000-0000911A0000}"/>
    <cellStyle name="Normal 2 2 2 2 5 5 3 2 2" xfId="5045" xr:uid="{00000000-0005-0000-0000-0000921A0000}"/>
    <cellStyle name="Normal 2 2 2 2 5 5 3 2 2 2" xfId="13191" xr:uid="{00000000-0005-0000-0000-0000931A0000}"/>
    <cellStyle name="Normal 2 2 2 2 5 5 3 2 2 2 2" xfId="29487" xr:uid="{00000000-0005-0000-0000-0000941A0000}"/>
    <cellStyle name="Normal 2 2 2 2 5 5 3 2 2 3" xfId="21341" xr:uid="{00000000-0005-0000-0000-0000951A0000}"/>
    <cellStyle name="Normal 2 2 2 2 5 5 3 2 3" xfId="7854" xr:uid="{00000000-0005-0000-0000-0000961A0000}"/>
    <cellStyle name="Normal 2 2 2 2 5 5 3 2 3 2" xfId="16000" xr:uid="{00000000-0005-0000-0000-0000971A0000}"/>
    <cellStyle name="Normal 2 2 2 2 5 5 3 2 3 2 2" xfId="32296" xr:uid="{00000000-0005-0000-0000-0000981A0000}"/>
    <cellStyle name="Normal 2 2 2 2 5 5 3 2 3 3" xfId="24150" xr:uid="{00000000-0005-0000-0000-0000991A0000}"/>
    <cellStyle name="Normal 2 2 2 2 5 5 3 2 4" xfId="10701" xr:uid="{00000000-0005-0000-0000-00009A1A0000}"/>
    <cellStyle name="Normal 2 2 2 2 5 5 3 2 4 2" xfId="26997" xr:uid="{00000000-0005-0000-0000-00009B1A0000}"/>
    <cellStyle name="Normal 2 2 2 2 5 5 3 2 5" xfId="18851" xr:uid="{00000000-0005-0000-0000-00009C1A0000}"/>
    <cellStyle name="Normal 2 2 2 2 5 5 3 3" xfId="3827" xr:uid="{00000000-0005-0000-0000-00009D1A0000}"/>
    <cellStyle name="Normal 2 2 2 2 5 5 3 3 2" xfId="11973" xr:uid="{00000000-0005-0000-0000-00009E1A0000}"/>
    <cellStyle name="Normal 2 2 2 2 5 5 3 3 2 2" xfId="28269" xr:uid="{00000000-0005-0000-0000-00009F1A0000}"/>
    <cellStyle name="Normal 2 2 2 2 5 5 3 3 3" xfId="20123" xr:uid="{00000000-0005-0000-0000-0000A01A0000}"/>
    <cellStyle name="Normal 2 2 2 2 5 5 3 4" xfId="6444" xr:uid="{00000000-0005-0000-0000-0000A11A0000}"/>
    <cellStyle name="Normal 2 2 2 2 5 5 3 4 2" xfId="14590" xr:uid="{00000000-0005-0000-0000-0000A21A0000}"/>
    <cellStyle name="Normal 2 2 2 2 5 5 3 4 2 2" xfId="30886" xr:uid="{00000000-0005-0000-0000-0000A31A0000}"/>
    <cellStyle name="Normal 2 2 2 2 5 5 3 4 3" xfId="22740" xr:uid="{00000000-0005-0000-0000-0000A41A0000}"/>
    <cellStyle name="Normal 2 2 2 2 5 5 3 5" xfId="9291" xr:uid="{00000000-0005-0000-0000-0000A51A0000}"/>
    <cellStyle name="Normal 2 2 2 2 5 5 3 5 2" xfId="25587" xr:uid="{00000000-0005-0000-0000-0000A61A0000}"/>
    <cellStyle name="Normal 2 2 2 2 5 5 3 6" xfId="17441" xr:uid="{00000000-0005-0000-0000-0000A71A0000}"/>
    <cellStyle name="Normal 2 2 2 2 5 5 4" xfId="1850" xr:uid="{00000000-0005-0000-0000-0000A81A0000}"/>
    <cellStyle name="Normal 2 2 2 2 5 5 4 2" xfId="4436" xr:uid="{00000000-0005-0000-0000-0000A91A0000}"/>
    <cellStyle name="Normal 2 2 2 2 5 5 4 2 2" xfId="12582" xr:uid="{00000000-0005-0000-0000-0000AA1A0000}"/>
    <cellStyle name="Normal 2 2 2 2 5 5 4 2 2 2" xfId="28878" xr:uid="{00000000-0005-0000-0000-0000AB1A0000}"/>
    <cellStyle name="Normal 2 2 2 2 5 5 4 2 3" xfId="20732" xr:uid="{00000000-0005-0000-0000-0000AC1A0000}"/>
    <cellStyle name="Normal 2 2 2 2 5 5 4 3" xfId="7149" xr:uid="{00000000-0005-0000-0000-0000AD1A0000}"/>
    <cellStyle name="Normal 2 2 2 2 5 5 4 3 2" xfId="15295" xr:uid="{00000000-0005-0000-0000-0000AE1A0000}"/>
    <cellStyle name="Normal 2 2 2 2 5 5 4 3 2 2" xfId="31591" xr:uid="{00000000-0005-0000-0000-0000AF1A0000}"/>
    <cellStyle name="Normal 2 2 2 2 5 5 4 3 3" xfId="23445" xr:uid="{00000000-0005-0000-0000-0000B01A0000}"/>
    <cellStyle name="Normal 2 2 2 2 5 5 4 4" xfId="9996" xr:uid="{00000000-0005-0000-0000-0000B11A0000}"/>
    <cellStyle name="Normal 2 2 2 2 5 5 4 4 2" xfId="26292" xr:uid="{00000000-0005-0000-0000-0000B21A0000}"/>
    <cellStyle name="Normal 2 2 2 2 5 5 4 5" xfId="18146" xr:uid="{00000000-0005-0000-0000-0000B31A0000}"/>
    <cellStyle name="Normal 2 2 2 2 5 5 5" xfId="3218" xr:uid="{00000000-0005-0000-0000-0000B41A0000}"/>
    <cellStyle name="Normal 2 2 2 2 5 5 5 2" xfId="11364" xr:uid="{00000000-0005-0000-0000-0000B51A0000}"/>
    <cellStyle name="Normal 2 2 2 2 5 5 5 2 2" xfId="27660" xr:uid="{00000000-0005-0000-0000-0000B61A0000}"/>
    <cellStyle name="Normal 2 2 2 2 5 5 5 3" xfId="19514" xr:uid="{00000000-0005-0000-0000-0000B71A0000}"/>
    <cellStyle name="Normal 2 2 2 2 5 5 6" xfId="5739" xr:uid="{00000000-0005-0000-0000-0000B81A0000}"/>
    <cellStyle name="Normal 2 2 2 2 5 5 6 2" xfId="13885" xr:uid="{00000000-0005-0000-0000-0000B91A0000}"/>
    <cellStyle name="Normal 2 2 2 2 5 5 6 2 2" xfId="30181" xr:uid="{00000000-0005-0000-0000-0000BA1A0000}"/>
    <cellStyle name="Normal 2 2 2 2 5 5 6 3" xfId="22035" xr:uid="{00000000-0005-0000-0000-0000BB1A0000}"/>
    <cellStyle name="Normal 2 2 2 2 5 5 7" xfId="8586" xr:uid="{00000000-0005-0000-0000-0000BC1A0000}"/>
    <cellStyle name="Normal 2 2 2 2 5 5 7 2" xfId="24882" xr:uid="{00000000-0005-0000-0000-0000BD1A0000}"/>
    <cellStyle name="Normal 2 2 2 2 5 5 8" xfId="16736" xr:uid="{00000000-0005-0000-0000-0000BE1A0000}"/>
    <cellStyle name="Normal 2 2 2 2 5 6" xfId="708" xr:uid="{00000000-0005-0000-0000-0000BF1A0000}"/>
    <cellStyle name="Normal 2 2 2 2 5 6 2" xfId="1413" xr:uid="{00000000-0005-0000-0000-0000C01A0000}"/>
    <cellStyle name="Normal 2 2 2 2 5 6 2 2" xfId="2823" xr:uid="{00000000-0005-0000-0000-0000C11A0000}"/>
    <cellStyle name="Normal 2 2 2 2 5 6 2 2 2" xfId="5281" xr:uid="{00000000-0005-0000-0000-0000C21A0000}"/>
    <cellStyle name="Normal 2 2 2 2 5 6 2 2 2 2" xfId="13427" xr:uid="{00000000-0005-0000-0000-0000C31A0000}"/>
    <cellStyle name="Normal 2 2 2 2 5 6 2 2 2 2 2" xfId="29723" xr:uid="{00000000-0005-0000-0000-0000C41A0000}"/>
    <cellStyle name="Normal 2 2 2 2 5 6 2 2 2 3" xfId="21577" xr:uid="{00000000-0005-0000-0000-0000C51A0000}"/>
    <cellStyle name="Normal 2 2 2 2 5 6 2 2 3" xfId="8122" xr:uid="{00000000-0005-0000-0000-0000C61A0000}"/>
    <cellStyle name="Normal 2 2 2 2 5 6 2 2 3 2" xfId="16268" xr:uid="{00000000-0005-0000-0000-0000C71A0000}"/>
    <cellStyle name="Normal 2 2 2 2 5 6 2 2 3 2 2" xfId="32564" xr:uid="{00000000-0005-0000-0000-0000C81A0000}"/>
    <cellStyle name="Normal 2 2 2 2 5 6 2 2 3 3" xfId="24418" xr:uid="{00000000-0005-0000-0000-0000C91A0000}"/>
    <cellStyle name="Normal 2 2 2 2 5 6 2 2 4" xfId="10969" xr:uid="{00000000-0005-0000-0000-0000CA1A0000}"/>
    <cellStyle name="Normal 2 2 2 2 5 6 2 2 4 2" xfId="27265" xr:uid="{00000000-0005-0000-0000-0000CB1A0000}"/>
    <cellStyle name="Normal 2 2 2 2 5 6 2 2 5" xfId="19119" xr:uid="{00000000-0005-0000-0000-0000CC1A0000}"/>
    <cellStyle name="Normal 2 2 2 2 5 6 2 3" xfId="4063" xr:uid="{00000000-0005-0000-0000-0000CD1A0000}"/>
    <cellStyle name="Normal 2 2 2 2 5 6 2 3 2" xfId="12209" xr:uid="{00000000-0005-0000-0000-0000CE1A0000}"/>
    <cellStyle name="Normal 2 2 2 2 5 6 2 3 2 2" xfId="28505" xr:uid="{00000000-0005-0000-0000-0000CF1A0000}"/>
    <cellStyle name="Normal 2 2 2 2 5 6 2 3 3" xfId="20359" xr:uid="{00000000-0005-0000-0000-0000D01A0000}"/>
    <cellStyle name="Normal 2 2 2 2 5 6 2 4" xfId="6712" xr:uid="{00000000-0005-0000-0000-0000D11A0000}"/>
    <cellStyle name="Normal 2 2 2 2 5 6 2 4 2" xfId="14858" xr:uid="{00000000-0005-0000-0000-0000D21A0000}"/>
    <cellStyle name="Normal 2 2 2 2 5 6 2 4 2 2" xfId="31154" xr:uid="{00000000-0005-0000-0000-0000D31A0000}"/>
    <cellStyle name="Normal 2 2 2 2 5 6 2 4 3" xfId="23008" xr:uid="{00000000-0005-0000-0000-0000D41A0000}"/>
    <cellStyle name="Normal 2 2 2 2 5 6 2 5" xfId="9559" xr:uid="{00000000-0005-0000-0000-0000D51A0000}"/>
    <cellStyle name="Normal 2 2 2 2 5 6 2 5 2" xfId="25855" xr:uid="{00000000-0005-0000-0000-0000D61A0000}"/>
    <cellStyle name="Normal 2 2 2 2 5 6 2 6" xfId="17709" xr:uid="{00000000-0005-0000-0000-0000D71A0000}"/>
    <cellStyle name="Normal 2 2 2 2 5 6 3" xfId="2118" xr:uid="{00000000-0005-0000-0000-0000D81A0000}"/>
    <cellStyle name="Normal 2 2 2 2 5 6 3 2" xfId="4672" xr:uid="{00000000-0005-0000-0000-0000D91A0000}"/>
    <cellStyle name="Normal 2 2 2 2 5 6 3 2 2" xfId="12818" xr:uid="{00000000-0005-0000-0000-0000DA1A0000}"/>
    <cellStyle name="Normal 2 2 2 2 5 6 3 2 2 2" xfId="29114" xr:uid="{00000000-0005-0000-0000-0000DB1A0000}"/>
    <cellStyle name="Normal 2 2 2 2 5 6 3 2 3" xfId="20968" xr:uid="{00000000-0005-0000-0000-0000DC1A0000}"/>
    <cellStyle name="Normal 2 2 2 2 5 6 3 3" xfId="7417" xr:uid="{00000000-0005-0000-0000-0000DD1A0000}"/>
    <cellStyle name="Normal 2 2 2 2 5 6 3 3 2" xfId="15563" xr:uid="{00000000-0005-0000-0000-0000DE1A0000}"/>
    <cellStyle name="Normal 2 2 2 2 5 6 3 3 2 2" xfId="31859" xr:uid="{00000000-0005-0000-0000-0000DF1A0000}"/>
    <cellStyle name="Normal 2 2 2 2 5 6 3 3 3" xfId="23713" xr:uid="{00000000-0005-0000-0000-0000E01A0000}"/>
    <cellStyle name="Normal 2 2 2 2 5 6 3 4" xfId="10264" xr:uid="{00000000-0005-0000-0000-0000E11A0000}"/>
    <cellStyle name="Normal 2 2 2 2 5 6 3 4 2" xfId="26560" xr:uid="{00000000-0005-0000-0000-0000E21A0000}"/>
    <cellStyle name="Normal 2 2 2 2 5 6 3 5" xfId="18414" xr:uid="{00000000-0005-0000-0000-0000E31A0000}"/>
    <cellStyle name="Normal 2 2 2 2 5 6 4" xfId="2841" xr:uid="{00000000-0005-0000-0000-0000E41A0000}"/>
    <cellStyle name="Normal 2 2 2 2 5 6 4 2" xfId="5298" xr:uid="{00000000-0005-0000-0000-0000E51A0000}"/>
    <cellStyle name="Normal 2 2 2 2 5 6 4 2 2" xfId="13444" xr:uid="{00000000-0005-0000-0000-0000E61A0000}"/>
    <cellStyle name="Normal 2 2 2 2 5 6 4 2 2 2" xfId="29740" xr:uid="{00000000-0005-0000-0000-0000E71A0000}"/>
    <cellStyle name="Normal 2 2 2 2 5 6 4 2 3" xfId="21594" xr:uid="{00000000-0005-0000-0000-0000E81A0000}"/>
    <cellStyle name="Normal 2 2 2 2 5 6 4 3" xfId="8140" xr:uid="{00000000-0005-0000-0000-0000E91A0000}"/>
    <cellStyle name="Normal 2 2 2 2 5 6 4 3 2" xfId="16286" xr:uid="{00000000-0005-0000-0000-0000EA1A0000}"/>
    <cellStyle name="Normal 2 2 2 2 5 6 4 3 2 2" xfId="32582" xr:uid="{00000000-0005-0000-0000-0000EB1A0000}"/>
    <cellStyle name="Normal 2 2 2 2 5 6 4 3 3" xfId="24436" xr:uid="{00000000-0005-0000-0000-0000EC1A0000}"/>
    <cellStyle name="Normal 2 2 2 2 5 6 4 4" xfId="10987" xr:uid="{00000000-0005-0000-0000-0000ED1A0000}"/>
    <cellStyle name="Normal 2 2 2 2 5 6 4 4 2" xfId="27283" xr:uid="{00000000-0005-0000-0000-0000EE1A0000}"/>
    <cellStyle name="Normal 2 2 2 2 5 6 4 5" xfId="19137" xr:uid="{00000000-0005-0000-0000-0000EF1A0000}"/>
    <cellStyle name="Normal 2 2 2 2 5 6 5" xfId="3454" xr:uid="{00000000-0005-0000-0000-0000F01A0000}"/>
    <cellStyle name="Normal 2 2 2 2 5 6 5 2" xfId="11600" xr:uid="{00000000-0005-0000-0000-0000F11A0000}"/>
    <cellStyle name="Normal 2 2 2 2 5 6 5 2 2" xfId="27896" xr:uid="{00000000-0005-0000-0000-0000F21A0000}"/>
    <cellStyle name="Normal 2 2 2 2 5 6 5 3" xfId="19750" xr:uid="{00000000-0005-0000-0000-0000F31A0000}"/>
    <cellStyle name="Normal 2 2 2 2 5 6 6" xfId="6007" xr:uid="{00000000-0005-0000-0000-0000F41A0000}"/>
    <cellStyle name="Normal 2 2 2 2 5 6 6 2" xfId="14153" xr:uid="{00000000-0005-0000-0000-0000F51A0000}"/>
    <cellStyle name="Normal 2 2 2 2 5 6 6 2 2" xfId="30449" xr:uid="{00000000-0005-0000-0000-0000F61A0000}"/>
    <cellStyle name="Normal 2 2 2 2 5 6 6 3" xfId="22303" xr:uid="{00000000-0005-0000-0000-0000F71A0000}"/>
    <cellStyle name="Normal 2 2 2 2 5 6 7" xfId="8854" xr:uid="{00000000-0005-0000-0000-0000F81A0000}"/>
    <cellStyle name="Normal 2 2 2 2 5 6 7 2" xfId="25150" xr:uid="{00000000-0005-0000-0000-0000F91A0000}"/>
    <cellStyle name="Normal 2 2 2 2 5 6 8" xfId="17004" xr:uid="{00000000-0005-0000-0000-0000FA1A0000}"/>
    <cellStyle name="Normal 2 2 2 2 5 7" xfId="801" xr:uid="{00000000-0005-0000-0000-0000FB1A0000}"/>
    <cellStyle name="Normal 2 2 2 2 5 7 2" xfId="2211" xr:uid="{00000000-0005-0000-0000-0000FC1A0000}"/>
    <cellStyle name="Normal 2 2 2 2 5 7 2 2" xfId="4749" xr:uid="{00000000-0005-0000-0000-0000FD1A0000}"/>
    <cellStyle name="Normal 2 2 2 2 5 7 2 2 2" xfId="12895" xr:uid="{00000000-0005-0000-0000-0000FE1A0000}"/>
    <cellStyle name="Normal 2 2 2 2 5 7 2 2 2 2" xfId="29191" xr:uid="{00000000-0005-0000-0000-0000FF1A0000}"/>
    <cellStyle name="Normal 2 2 2 2 5 7 2 2 3" xfId="21045" xr:uid="{00000000-0005-0000-0000-0000001B0000}"/>
    <cellStyle name="Normal 2 2 2 2 5 7 2 3" xfId="7510" xr:uid="{00000000-0005-0000-0000-0000011B0000}"/>
    <cellStyle name="Normal 2 2 2 2 5 7 2 3 2" xfId="15656" xr:uid="{00000000-0005-0000-0000-0000021B0000}"/>
    <cellStyle name="Normal 2 2 2 2 5 7 2 3 2 2" xfId="31952" xr:uid="{00000000-0005-0000-0000-0000031B0000}"/>
    <cellStyle name="Normal 2 2 2 2 5 7 2 3 3" xfId="23806" xr:uid="{00000000-0005-0000-0000-0000041B0000}"/>
    <cellStyle name="Normal 2 2 2 2 5 7 2 4" xfId="10357" xr:uid="{00000000-0005-0000-0000-0000051B0000}"/>
    <cellStyle name="Normal 2 2 2 2 5 7 2 4 2" xfId="26653" xr:uid="{00000000-0005-0000-0000-0000061B0000}"/>
    <cellStyle name="Normal 2 2 2 2 5 7 2 5" xfId="18507" xr:uid="{00000000-0005-0000-0000-0000071B0000}"/>
    <cellStyle name="Normal 2 2 2 2 5 7 3" xfId="3531" xr:uid="{00000000-0005-0000-0000-0000081B0000}"/>
    <cellStyle name="Normal 2 2 2 2 5 7 3 2" xfId="11677" xr:uid="{00000000-0005-0000-0000-0000091B0000}"/>
    <cellStyle name="Normal 2 2 2 2 5 7 3 2 2" xfId="27973" xr:uid="{00000000-0005-0000-0000-00000A1B0000}"/>
    <cellStyle name="Normal 2 2 2 2 5 7 3 3" xfId="19827" xr:uid="{00000000-0005-0000-0000-00000B1B0000}"/>
    <cellStyle name="Normal 2 2 2 2 5 7 4" xfId="6100" xr:uid="{00000000-0005-0000-0000-00000C1B0000}"/>
    <cellStyle name="Normal 2 2 2 2 5 7 4 2" xfId="14246" xr:uid="{00000000-0005-0000-0000-00000D1B0000}"/>
    <cellStyle name="Normal 2 2 2 2 5 7 4 2 2" xfId="30542" xr:uid="{00000000-0005-0000-0000-00000E1B0000}"/>
    <cellStyle name="Normal 2 2 2 2 5 7 4 3" xfId="22396" xr:uid="{00000000-0005-0000-0000-00000F1B0000}"/>
    <cellStyle name="Normal 2 2 2 2 5 7 5" xfId="8947" xr:uid="{00000000-0005-0000-0000-0000101B0000}"/>
    <cellStyle name="Normal 2 2 2 2 5 7 5 2" xfId="25243" xr:uid="{00000000-0005-0000-0000-0000111B0000}"/>
    <cellStyle name="Normal 2 2 2 2 5 7 6" xfId="17097" xr:uid="{00000000-0005-0000-0000-0000121B0000}"/>
    <cellStyle name="Normal 2 2 2 2 5 8" xfId="1506" xr:uid="{00000000-0005-0000-0000-0000131B0000}"/>
    <cellStyle name="Normal 2 2 2 2 5 8 2" xfId="4140" xr:uid="{00000000-0005-0000-0000-0000141B0000}"/>
    <cellStyle name="Normal 2 2 2 2 5 8 2 2" xfId="12286" xr:uid="{00000000-0005-0000-0000-0000151B0000}"/>
    <cellStyle name="Normal 2 2 2 2 5 8 2 2 2" xfId="28582" xr:uid="{00000000-0005-0000-0000-0000161B0000}"/>
    <cellStyle name="Normal 2 2 2 2 5 8 2 3" xfId="20436" xr:uid="{00000000-0005-0000-0000-0000171B0000}"/>
    <cellStyle name="Normal 2 2 2 2 5 8 3" xfId="6805" xr:uid="{00000000-0005-0000-0000-0000181B0000}"/>
    <cellStyle name="Normal 2 2 2 2 5 8 3 2" xfId="14951" xr:uid="{00000000-0005-0000-0000-0000191B0000}"/>
    <cellStyle name="Normal 2 2 2 2 5 8 3 2 2" xfId="31247" xr:uid="{00000000-0005-0000-0000-00001A1B0000}"/>
    <cellStyle name="Normal 2 2 2 2 5 8 3 3" xfId="23101" xr:uid="{00000000-0005-0000-0000-00001B1B0000}"/>
    <cellStyle name="Normal 2 2 2 2 5 8 4" xfId="9652" xr:uid="{00000000-0005-0000-0000-00001C1B0000}"/>
    <cellStyle name="Normal 2 2 2 2 5 8 4 2" xfId="25948" xr:uid="{00000000-0005-0000-0000-00001D1B0000}"/>
    <cellStyle name="Normal 2 2 2 2 5 8 5" xfId="17802" xr:uid="{00000000-0005-0000-0000-00001E1B0000}"/>
    <cellStyle name="Normal 2 2 2 2 5 9" xfId="2922" xr:uid="{00000000-0005-0000-0000-00001F1B0000}"/>
    <cellStyle name="Normal 2 2 2 2 5 9 2" xfId="11068" xr:uid="{00000000-0005-0000-0000-0000201B0000}"/>
    <cellStyle name="Normal 2 2 2 2 5 9 2 2" xfId="27364" xr:uid="{00000000-0005-0000-0000-0000211B0000}"/>
    <cellStyle name="Normal 2 2 2 2 5 9 3" xfId="19218" xr:uid="{00000000-0005-0000-0000-0000221B0000}"/>
    <cellStyle name="Normal 2 2 2 2 6" xfId="106" xr:uid="{00000000-0005-0000-0000-0000231B0000}"/>
    <cellStyle name="Normal 2 2 2 2 6 2" xfId="450" xr:uid="{00000000-0005-0000-0000-0000241B0000}"/>
    <cellStyle name="Normal 2 2 2 2 6 2 2" xfId="1156" xr:uid="{00000000-0005-0000-0000-0000251B0000}"/>
    <cellStyle name="Normal 2 2 2 2 6 2 2 2" xfId="2566" xr:uid="{00000000-0005-0000-0000-0000261B0000}"/>
    <cellStyle name="Normal 2 2 2 2 6 2 2 2 2" xfId="5054" xr:uid="{00000000-0005-0000-0000-0000271B0000}"/>
    <cellStyle name="Normal 2 2 2 2 6 2 2 2 2 2" xfId="13200" xr:uid="{00000000-0005-0000-0000-0000281B0000}"/>
    <cellStyle name="Normal 2 2 2 2 6 2 2 2 2 2 2" xfId="29496" xr:uid="{00000000-0005-0000-0000-0000291B0000}"/>
    <cellStyle name="Normal 2 2 2 2 6 2 2 2 2 3" xfId="21350" xr:uid="{00000000-0005-0000-0000-00002A1B0000}"/>
    <cellStyle name="Normal 2 2 2 2 6 2 2 2 3" xfId="7865" xr:uid="{00000000-0005-0000-0000-00002B1B0000}"/>
    <cellStyle name="Normal 2 2 2 2 6 2 2 2 3 2" xfId="16011" xr:uid="{00000000-0005-0000-0000-00002C1B0000}"/>
    <cellStyle name="Normal 2 2 2 2 6 2 2 2 3 2 2" xfId="32307" xr:uid="{00000000-0005-0000-0000-00002D1B0000}"/>
    <cellStyle name="Normal 2 2 2 2 6 2 2 2 3 3" xfId="24161" xr:uid="{00000000-0005-0000-0000-00002E1B0000}"/>
    <cellStyle name="Normal 2 2 2 2 6 2 2 2 4" xfId="10712" xr:uid="{00000000-0005-0000-0000-00002F1B0000}"/>
    <cellStyle name="Normal 2 2 2 2 6 2 2 2 4 2" xfId="27008" xr:uid="{00000000-0005-0000-0000-0000301B0000}"/>
    <cellStyle name="Normal 2 2 2 2 6 2 2 2 5" xfId="18862" xr:uid="{00000000-0005-0000-0000-0000311B0000}"/>
    <cellStyle name="Normal 2 2 2 2 6 2 2 3" xfId="3836" xr:uid="{00000000-0005-0000-0000-0000321B0000}"/>
    <cellStyle name="Normal 2 2 2 2 6 2 2 3 2" xfId="11982" xr:uid="{00000000-0005-0000-0000-0000331B0000}"/>
    <cellStyle name="Normal 2 2 2 2 6 2 2 3 2 2" xfId="28278" xr:uid="{00000000-0005-0000-0000-0000341B0000}"/>
    <cellStyle name="Normal 2 2 2 2 6 2 2 3 3" xfId="20132" xr:uid="{00000000-0005-0000-0000-0000351B0000}"/>
    <cellStyle name="Normal 2 2 2 2 6 2 2 4" xfId="6455" xr:uid="{00000000-0005-0000-0000-0000361B0000}"/>
    <cellStyle name="Normal 2 2 2 2 6 2 2 4 2" xfId="14601" xr:uid="{00000000-0005-0000-0000-0000371B0000}"/>
    <cellStyle name="Normal 2 2 2 2 6 2 2 4 2 2" xfId="30897" xr:uid="{00000000-0005-0000-0000-0000381B0000}"/>
    <cellStyle name="Normal 2 2 2 2 6 2 2 4 3" xfId="22751" xr:uid="{00000000-0005-0000-0000-0000391B0000}"/>
    <cellStyle name="Normal 2 2 2 2 6 2 2 5" xfId="9302" xr:uid="{00000000-0005-0000-0000-00003A1B0000}"/>
    <cellStyle name="Normal 2 2 2 2 6 2 2 5 2" xfId="25598" xr:uid="{00000000-0005-0000-0000-00003B1B0000}"/>
    <cellStyle name="Normal 2 2 2 2 6 2 2 6" xfId="17452" xr:uid="{00000000-0005-0000-0000-00003C1B0000}"/>
    <cellStyle name="Normal 2 2 2 2 6 2 3" xfId="1861" xr:uid="{00000000-0005-0000-0000-00003D1B0000}"/>
    <cellStyle name="Normal 2 2 2 2 6 2 3 2" xfId="4445" xr:uid="{00000000-0005-0000-0000-00003E1B0000}"/>
    <cellStyle name="Normal 2 2 2 2 6 2 3 2 2" xfId="12591" xr:uid="{00000000-0005-0000-0000-00003F1B0000}"/>
    <cellStyle name="Normal 2 2 2 2 6 2 3 2 2 2" xfId="28887" xr:uid="{00000000-0005-0000-0000-0000401B0000}"/>
    <cellStyle name="Normal 2 2 2 2 6 2 3 2 3" xfId="20741" xr:uid="{00000000-0005-0000-0000-0000411B0000}"/>
    <cellStyle name="Normal 2 2 2 2 6 2 3 3" xfId="7160" xr:uid="{00000000-0005-0000-0000-0000421B0000}"/>
    <cellStyle name="Normal 2 2 2 2 6 2 3 3 2" xfId="15306" xr:uid="{00000000-0005-0000-0000-0000431B0000}"/>
    <cellStyle name="Normal 2 2 2 2 6 2 3 3 2 2" xfId="31602" xr:uid="{00000000-0005-0000-0000-0000441B0000}"/>
    <cellStyle name="Normal 2 2 2 2 6 2 3 3 3" xfId="23456" xr:uid="{00000000-0005-0000-0000-0000451B0000}"/>
    <cellStyle name="Normal 2 2 2 2 6 2 3 4" xfId="10007" xr:uid="{00000000-0005-0000-0000-0000461B0000}"/>
    <cellStyle name="Normal 2 2 2 2 6 2 3 4 2" xfId="26303" xr:uid="{00000000-0005-0000-0000-0000471B0000}"/>
    <cellStyle name="Normal 2 2 2 2 6 2 3 5" xfId="18157" xr:uid="{00000000-0005-0000-0000-0000481B0000}"/>
    <cellStyle name="Normal 2 2 2 2 6 2 4" xfId="3227" xr:uid="{00000000-0005-0000-0000-0000491B0000}"/>
    <cellStyle name="Normal 2 2 2 2 6 2 4 2" xfId="11373" xr:uid="{00000000-0005-0000-0000-00004A1B0000}"/>
    <cellStyle name="Normal 2 2 2 2 6 2 4 2 2" xfId="27669" xr:uid="{00000000-0005-0000-0000-00004B1B0000}"/>
    <cellStyle name="Normal 2 2 2 2 6 2 4 3" xfId="19523" xr:uid="{00000000-0005-0000-0000-00004C1B0000}"/>
    <cellStyle name="Normal 2 2 2 2 6 2 5" xfId="5750" xr:uid="{00000000-0005-0000-0000-00004D1B0000}"/>
    <cellStyle name="Normal 2 2 2 2 6 2 5 2" xfId="13896" xr:uid="{00000000-0005-0000-0000-00004E1B0000}"/>
    <cellStyle name="Normal 2 2 2 2 6 2 5 2 2" xfId="30192" xr:uid="{00000000-0005-0000-0000-00004F1B0000}"/>
    <cellStyle name="Normal 2 2 2 2 6 2 5 3" xfId="22046" xr:uid="{00000000-0005-0000-0000-0000501B0000}"/>
    <cellStyle name="Normal 2 2 2 2 6 2 6" xfId="8597" xr:uid="{00000000-0005-0000-0000-0000511B0000}"/>
    <cellStyle name="Normal 2 2 2 2 6 2 6 2" xfId="24893" xr:uid="{00000000-0005-0000-0000-0000521B0000}"/>
    <cellStyle name="Normal 2 2 2 2 6 2 7" xfId="16747" xr:uid="{00000000-0005-0000-0000-0000531B0000}"/>
    <cellStyle name="Normal 2 2 2 2 6 3" xfId="812" xr:uid="{00000000-0005-0000-0000-0000541B0000}"/>
    <cellStyle name="Normal 2 2 2 2 6 3 2" xfId="2222" xr:uid="{00000000-0005-0000-0000-0000551B0000}"/>
    <cellStyle name="Normal 2 2 2 2 6 3 2 2" xfId="4758" xr:uid="{00000000-0005-0000-0000-0000561B0000}"/>
    <cellStyle name="Normal 2 2 2 2 6 3 2 2 2" xfId="12904" xr:uid="{00000000-0005-0000-0000-0000571B0000}"/>
    <cellStyle name="Normal 2 2 2 2 6 3 2 2 2 2" xfId="29200" xr:uid="{00000000-0005-0000-0000-0000581B0000}"/>
    <cellStyle name="Normal 2 2 2 2 6 3 2 2 3" xfId="21054" xr:uid="{00000000-0005-0000-0000-0000591B0000}"/>
    <cellStyle name="Normal 2 2 2 2 6 3 2 3" xfId="7521" xr:uid="{00000000-0005-0000-0000-00005A1B0000}"/>
    <cellStyle name="Normal 2 2 2 2 6 3 2 3 2" xfId="15667" xr:uid="{00000000-0005-0000-0000-00005B1B0000}"/>
    <cellStyle name="Normal 2 2 2 2 6 3 2 3 2 2" xfId="31963" xr:uid="{00000000-0005-0000-0000-00005C1B0000}"/>
    <cellStyle name="Normal 2 2 2 2 6 3 2 3 3" xfId="23817" xr:uid="{00000000-0005-0000-0000-00005D1B0000}"/>
    <cellStyle name="Normal 2 2 2 2 6 3 2 4" xfId="10368" xr:uid="{00000000-0005-0000-0000-00005E1B0000}"/>
    <cellStyle name="Normal 2 2 2 2 6 3 2 4 2" xfId="26664" xr:uid="{00000000-0005-0000-0000-00005F1B0000}"/>
    <cellStyle name="Normal 2 2 2 2 6 3 2 5" xfId="18518" xr:uid="{00000000-0005-0000-0000-0000601B0000}"/>
    <cellStyle name="Normal 2 2 2 2 6 3 3" xfId="3540" xr:uid="{00000000-0005-0000-0000-0000611B0000}"/>
    <cellStyle name="Normal 2 2 2 2 6 3 3 2" xfId="11686" xr:uid="{00000000-0005-0000-0000-0000621B0000}"/>
    <cellStyle name="Normal 2 2 2 2 6 3 3 2 2" xfId="27982" xr:uid="{00000000-0005-0000-0000-0000631B0000}"/>
    <cellStyle name="Normal 2 2 2 2 6 3 3 3" xfId="19836" xr:uid="{00000000-0005-0000-0000-0000641B0000}"/>
    <cellStyle name="Normal 2 2 2 2 6 3 4" xfId="6111" xr:uid="{00000000-0005-0000-0000-0000651B0000}"/>
    <cellStyle name="Normal 2 2 2 2 6 3 4 2" xfId="14257" xr:uid="{00000000-0005-0000-0000-0000661B0000}"/>
    <cellStyle name="Normal 2 2 2 2 6 3 4 2 2" xfId="30553" xr:uid="{00000000-0005-0000-0000-0000671B0000}"/>
    <cellStyle name="Normal 2 2 2 2 6 3 4 3" xfId="22407" xr:uid="{00000000-0005-0000-0000-0000681B0000}"/>
    <cellStyle name="Normal 2 2 2 2 6 3 5" xfId="8958" xr:uid="{00000000-0005-0000-0000-0000691B0000}"/>
    <cellStyle name="Normal 2 2 2 2 6 3 5 2" xfId="25254" xr:uid="{00000000-0005-0000-0000-00006A1B0000}"/>
    <cellStyle name="Normal 2 2 2 2 6 3 6" xfId="17108" xr:uid="{00000000-0005-0000-0000-00006B1B0000}"/>
    <cellStyle name="Normal 2 2 2 2 6 4" xfId="1517" xr:uid="{00000000-0005-0000-0000-00006C1B0000}"/>
    <cellStyle name="Normal 2 2 2 2 6 4 2" xfId="4149" xr:uid="{00000000-0005-0000-0000-00006D1B0000}"/>
    <cellStyle name="Normal 2 2 2 2 6 4 2 2" xfId="12295" xr:uid="{00000000-0005-0000-0000-00006E1B0000}"/>
    <cellStyle name="Normal 2 2 2 2 6 4 2 2 2" xfId="28591" xr:uid="{00000000-0005-0000-0000-00006F1B0000}"/>
    <cellStyle name="Normal 2 2 2 2 6 4 2 3" xfId="20445" xr:uid="{00000000-0005-0000-0000-0000701B0000}"/>
    <cellStyle name="Normal 2 2 2 2 6 4 3" xfId="6816" xr:uid="{00000000-0005-0000-0000-0000711B0000}"/>
    <cellStyle name="Normal 2 2 2 2 6 4 3 2" xfId="14962" xr:uid="{00000000-0005-0000-0000-0000721B0000}"/>
    <cellStyle name="Normal 2 2 2 2 6 4 3 2 2" xfId="31258" xr:uid="{00000000-0005-0000-0000-0000731B0000}"/>
    <cellStyle name="Normal 2 2 2 2 6 4 3 3" xfId="23112" xr:uid="{00000000-0005-0000-0000-0000741B0000}"/>
    <cellStyle name="Normal 2 2 2 2 6 4 4" xfId="9663" xr:uid="{00000000-0005-0000-0000-0000751B0000}"/>
    <cellStyle name="Normal 2 2 2 2 6 4 4 2" xfId="25959" xr:uid="{00000000-0005-0000-0000-0000761B0000}"/>
    <cellStyle name="Normal 2 2 2 2 6 4 5" xfId="17813" xr:uid="{00000000-0005-0000-0000-0000771B0000}"/>
    <cellStyle name="Normal 2 2 2 2 6 5" xfId="2931" xr:uid="{00000000-0005-0000-0000-0000781B0000}"/>
    <cellStyle name="Normal 2 2 2 2 6 5 2" xfId="11077" xr:uid="{00000000-0005-0000-0000-0000791B0000}"/>
    <cellStyle name="Normal 2 2 2 2 6 5 2 2" xfId="27373" xr:uid="{00000000-0005-0000-0000-00007A1B0000}"/>
    <cellStyle name="Normal 2 2 2 2 6 5 3" xfId="19227" xr:uid="{00000000-0005-0000-0000-00007B1B0000}"/>
    <cellStyle name="Normal 2 2 2 2 6 6" xfId="5406" xr:uid="{00000000-0005-0000-0000-00007C1B0000}"/>
    <cellStyle name="Normal 2 2 2 2 6 6 2" xfId="13552" xr:uid="{00000000-0005-0000-0000-00007D1B0000}"/>
    <cellStyle name="Normal 2 2 2 2 6 6 2 2" xfId="29848" xr:uid="{00000000-0005-0000-0000-00007E1B0000}"/>
    <cellStyle name="Normal 2 2 2 2 6 6 3" xfId="21702" xr:uid="{00000000-0005-0000-0000-00007F1B0000}"/>
    <cellStyle name="Normal 2 2 2 2 6 7" xfId="8253" xr:uid="{00000000-0005-0000-0000-0000801B0000}"/>
    <cellStyle name="Normal 2 2 2 2 6 7 2" xfId="24549" xr:uid="{00000000-0005-0000-0000-0000811B0000}"/>
    <cellStyle name="Normal 2 2 2 2 6 8" xfId="16403" xr:uid="{00000000-0005-0000-0000-0000821B0000}"/>
    <cellStyle name="Normal 2 2 2 2 7" xfId="194" xr:uid="{00000000-0005-0000-0000-0000831B0000}"/>
    <cellStyle name="Normal 2 2 2 2 7 2" xfId="538" xr:uid="{00000000-0005-0000-0000-0000841B0000}"/>
    <cellStyle name="Normal 2 2 2 2 7 2 2" xfId="1244" xr:uid="{00000000-0005-0000-0000-0000851B0000}"/>
    <cellStyle name="Normal 2 2 2 2 7 2 2 2" xfId="2654" xr:uid="{00000000-0005-0000-0000-0000861B0000}"/>
    <cellStyle name="Normal 2 2 2 2 7 2 2 2 2" xfId="5128" xr:uid="{00000000-0005-0000-0000-0000871B0000}"/>
    <cellStyle name="Normal 2 2 2 2 7 2 2 2 2 2" xfId="13274" xr:uid="{00000000-0005-0000-0000-0000881B0000}"/>
    <cellStyle name="Normal 2 2 2 2 7 2 2 2 2 2 2" xfId="29570" xr:uid="{00000000-0005-0000-0000-0000891B0000}"/>
    <cellStyle name="Normal 2 2 2 2 7 2 2 2 2 3" xfId="21424" xr:uid="{00000000-0005-0000-0000-00008A1B0000}"/>
    <cellStyle name="Normal 2 2 2 2 7 2 2 2 3" xfId="7953" xr:uid="{00000000-0005-0000-0000-00008B1B0000}"/>
    <cellStyle name="Normal 2 2 2 2 7 2 2 2 3 2" xfId="16099" xr:uid="{00000000-0005-0000-0000-00008C1B0000}"/>
    <cellStyle name="Normal 2 2 2 2 7 2 2 2 3 2 2" xfId="32395" xr:uid="{00000000-0005-0000-0000-00008D1B0000}"/>
    <cellStyle name="Normal 2 2 2 2 7 2 2 2 3 3" xfId="24249" xr:uid="{00000000-0005-0000-0000-00008E1B0000}"/>
    <cellStyle name="Normal 2 2 2 2 7 2 2 2 4" xfId="10800" xr:uid="{00000000-0005-0000-0000-00008F1B0000}"/>
    <cellStyle name="Normal 2 2 2 2 7 2 2 2 4 2" xfId="27096" xr:uid="{00000000-0005-0000-0000-0000901B0000}"/>
    <cellStyle name="Normal 2 2 2 2 7 2 2 2 5" xfId="18950" xr:uid="{00000000-0005-0000-0000-0000911B0000}"/>
    <cellStyle name="Normal 2 2 2 2 7 2 2 3" xfId="3910" xr:uid="{00000000-0005-0000-0000-0000921B0000}"/>
    <cellStyle name="Normal 2 2 2 2 7 2 2 3 2" xfId="12056" xr:uid="{00000000-0005-0000-0000-0000931B0000}"/>
    <cellStyle name="Normal 2 2 2 2 7 2 2 3 2 2" xfId="28352" xr:uid="{00000000-0005-0000-0000-0000941B0000}"/>
    <cellStyle name="Normal 2 2 2 2 7 2 2 3 3" xfId="20206" xr:uid="{00000000-0005-0000-0000-0000951B0000}"/>
    <cellStyle name="Normal 2 2 2 2 7 2 2 4" xfId="6543" xr:uid="{00000000-0005-0000-0000-0000961B0000}"/>
    <cellStyle name="Normal 2 2 2 2 7 2 2 4 2" xfId="14689" xr:uid="{00000000-0005-0000-0000-0000971B0000}"/>
    <cellStyle name="Normal 2 2 2 2 7 2 2 4 2 2" xfId="30985" xr:uid="{00000000-0005-0000-0000-0000981B0000}"/>
    <cellStyle name="Normal 2 2 2 2 7 2 2 4 3" xfId="22839" xr:uid="{00000000-0005-0000-0000-0000991B0000}"/>
    <cellStyle name="Normal 2 2 2 2 7 2 2 5" xfId="9390" xr:uid="{00000000-0005-0000-0000-00009A1B0000}"/>
    <cellStyle name="Normal 2 2 2 2 7 2 2 5 2" xfId="25686" xr:uid="{00000000-0005-0000-0000-00009B1B0000}"/>
    <cellStyle name="Normal 2 2 2 2 7 2 2 6" xfId="17540" xr:uid="{00000000-0005-0000-0000-00009C1B0000}"/>
    <cellStyle name="Normal 2 2 2 2 7 2 3" xfId="1949" xr:uid="{00000000-0005-0000-0000-00009D1B0000}"/>
    <cellStyle name="Normal 2 2 2 2 7 2 3 2" xfId="4519" xr:uid="{00000000-0005-0000-0000-00009E1B0000}"/>
    <cellStyle name="Normal 2 2 2 2 7 2 3 2 2" xfId="12665" xr:uid="{00000000-0005-0000-0000-00009F1B0000}"/>
    <cellStyle name="Normal 2 2 2 2 7 2 3 2 2 2" xfId="28961" xr:uid="{00000000-0005-0000-0000-0000A01B0000}"/>
    <cellStyle name="Normal 2 2 2 2 7 2 3 2 3" xfId="20815" xr:uid="{00000000-0005-0000-0000-0000A11B0000}"/>
    <cellStyle name="Normal 2 2 2 2 7 2 3 3" xfId="7248" xr:uid="{00000000-0005-0000-0000-0000A21B0000}"/>
    <cellStyle name="Normal 2 2 2 2 7 2 3 3 2" xfId="15394" xr:uid="{00000000-0005-0000-0000-0000A31B0000}"/>
    <cellStyle name="Normal 2 2 2 2 7 2 3 3 2 2" xfId="31690" xr:uid="{00000000-0005-0000-0000-0000A41B0000}"/>
    <cellStyle name="Normal 2 2 2 2 7 2 3 3 3" xfId="23544" xr:uid="{00000000-0005-0000-0000-0000A51B0000}"/>
    <cellStyle name="Normal 2 2 2 2 7 2 3 4" xfId="10095" xr:uid="{00000000-0005-0000-0000-0000A61B0000}"/>
    <cellStyle name="Normal 2 2 2 2 7 2 3 4 2" xfId="26391" xr:uid="{00000000-0005-0000-0000-0000A71B0000}"/>
    <cellStyle name="Normal 2 2 2 2 7 2 3 5" xfId="18245" xr:uid="{00000000-0005-0000-0000-0000A81B0000}"/>
    <cellStyle name="Normal 2 2 2 2 7 2 4" xfId="3301" xr:uid="{00000000-0005-0000-0000-0000A91B0000}"/>
    <cellStyle name="Normal 2 2 2 2 7 2 4 2" xfId="11447" xr:uid="{00000000-0005-0000-0000-0000AA1B0000}"/>
    <cellStyle name="Normal 2 2 2 2 7 2 4 2 2" xfId="27743" xr:uid="{00000000-0005-0000-0000-0000AB1B0000}"/>
    <cellStyle name="Normal 2 2 2 2 7 2 4 3" xfId="19597" xr:uid="{00000000-0005-0000-0000-0000AC1B0000}"/>
    <cellStyle name="Normal 2 2 2 2 7 2 5" xfId="5838" xr:uid="{00000000-0005-0000-0000-0000AD1B0000}"/>
    <cellStyle name="Normal 2 2 2 2 7 2 5 2" xfId="13984" xr:uid="{00000000-0005-0000-0000-0000AE1B0000}"/>
    <cellStyle name="Normal 2 2 2 2 7 2 5 2 2" xfId="30280" xr:uid="{00000000-0005-0000-0000-0000AF1B0000}"/>
    <cellStyle name="Normal 2 2 2 2 7 2 5 3" xfId="22134" xr:uid="{00000000-0005-0000-0000-0000B01B0000}"/>
    <cellStyle name="Normal 2 2 2 2 7 2 6" xfId="8685" xr:uid="{00000000-0005-0000-0000-0000B11B0000}"/>
    <cellStyle name="Normal 2 2 2 2 7 2 6 2" xfId="24981" xr:uid="{00000000-0005-0000-0000-0000B21B0000}"/>
    <cellStyle name="Normal 2 2 2 2 7 2 7" xfId="16835" xr:uid="{00000000-0005-0000-0000-0000B31B0000}"/>
    <cellStyle name="Normal 2 2 2 2 7 3" xfId="900" xr:uid="{00000000-0005-0000-0000-0000B41B0000}"/>
    <cellStyle name="Normal 2 2 2 2 7 3 2" xfId="2310" xr:uid="{00000000-0005-0000-0000-0000B51B0000}"/>
    <cellStyle name="Normal 2 2 2 2 7 3 2 2" xfId="4832" xr:uid="{00000000-0005-0000-0000-0000B61B0000}"/>
    <cellStyle name="Normal 2 2 2 2 7 3 2 2 2" xfId="12978" xr:uid="{00000000-0005-0000-0000-0000B71B0000}"/>
    <cellStyle name="Normal 2 2 2 2 7 3 2 2 2 2" xfId="29274" xr:uid="{00000000-0005-0000-0000-0000B81B0000}"/>
    <cellStyle name="Normal 2 2 2 2 7 3 2 2 3" xfId="21128" xr:uid="{00000000-0005-0000-0000-0000B91B0000}"/>
    <cellStyle name="Normal 2 2 2 2 7 3 2 3" xfId="7609" xr:uid="{00000000-0005-0000-0000-0000BA1B0000}"/>
    <cellStyle name="Normal 2 2 2 2 7 3 2 3 2" xfId="15755" xr:uid="{00000000-0005-0000-0000-0000BB1B0000}"/>
    <cellStyle name="Normal 2 2 2 2 7 3 2 3 2 2" xfId="32051" xr:uid="{00000000-0005-0000-0000-0000BC1B0000}"/>
    <cellStyle name="Normal 2 2 2 2 7 3 2 3 3" xfId="23905" xr:uid="{00000000-0005-0000-0000-0000BD1B0000}"/>
    <cellStyle name="Normal 2 2 2 2 7 3 2 4" xfId="10456" xr:uid="{00000000-0005-0000-0000-0000BE1B0000}"/>
    <cellStyle name="Normal 2 2 2 2 7 3 2 4 2" xfId="26752" xr:uid="{00000000-0005-0000-0000-0000BF1B0000}"/>
    <cellStyle name="Normal 2 2 2 2 7 3 2 5" xfId="18606" xr:uid="{00000000-0005-0000-0000-0000C01B0000}"/>
    <cellStyle name="Normal 2 2 2 2 7 3 3" xfId="3614" xr:uid="{00000000-0005-0000-0000-0000C11B0000}"/>
    <cellStyle name="Normal 2 2 2 2 7 3 3 2" xfId="11760" xr:uid="{00000000-0005-0000-0000-0000C21B0000}"/>
    <cellStyle name="Normal 2 2 2 2 7 3 3 2 2" xfId="28056" xr:uid="{00000000-0005-0000-0000-0000C31B0000}"/>
    <cellStyle name="Normal 2 2 2 2 7 3 3 3" xfId="19910" xr:uid="{00000000-0005-0000-0000-0000C41B0000}"/>
    <cellStyle name="Normal 2 2 2 2 7 3 4" xfId="6199" xr:uid="{00000000-0005-0000-0000-0000C51B0000}"/>
    <cellStyle name="Normal 2 2 2 2 7 3 4 2" xfId="14345" xr:uid="{00000000-0005-0000-0000-0000C61B0000}"/>
    <cellStyle name="Normal 2 2 2 2 7 3 4 2 2" xfId="30641" xr:uid="{00000000-0005-0000-0000-0000C71B0000}"/>
    <cellStyle name="Normal 2 2 2 2 7 3 4 3" xfId="22495" xr:uid="{00000000-0005-0000-0000-0000C81B0000}"/>
    <cellStyle name="Normal 2 2 2 2 7 3 5" xfId="9046" xr:uid="{00000000-0005-0000-0000-0000C91B0000}"/>
    <cellStyle name="Normal 2 2 2 2 7 3 5 2" xfId="25342" xr:uid="{00000000-0005-0000-0000-0000CA1B0000}"/>
    <cellStyle name="Normal 2 2 2 2 7 3 6" xfId="17196" xr:uid="{00000000-0005-0000-0000-0000CB1B0000}"/>
    <cellStyle name="Normal 2 2 2 2 7 4" xfId="1605" xr:uid="{00000000-0005-0000-0000-0000CC1B0000}"/>
    <cellStyle name="Normal 2 2 2 2 7 4 2" xfId="4223" xr:uid="{00000000-0005-0000-0000-0000CD1B0000}"/>
    <cellStyle name="Normal 2 2 2 2 7 4 2 2" xfId="12369" xr:uid="{00000000-0005-0000-0000-0000CE1B0000}"/>
    <cellStyle name="Normal 2 2 2 2 7 4 2 2 2" xfId="28665" xr:uid="{00000000-0005-0000-0000-0000CF1B0000}"/>
    <cellStyle name="Normal 2 2 2 2 7 4 2 3" xfId="20519" xr:uid="{00000000-0005-0000-0000-0000D01B0000}"/>
    <cellStyle name="Normal 2 2 2 2 7 4 3" xfId="6904" xr:uid="{00000000-0005-0000-0000-0000D11B0000}"/>
    <cellStyle name="Normal 2 2 2 2 7 4 3 2" xfId="15050" xr:uid="{00000000-0005-0000-0000-0000D21B0000}"/>
    <cellStyle name="Normal 2 2 2 2 7 4 3 2 2" xfId="31346" xr:uid="{00000000-0005-0000-0000-0000D31B0000}"/>
    <cellStyle name="Normal 2 2 2 2 7 4 3 3" xfId="23200" xr:uid="{00000000-0005-0000-0000-0000D41B0000}"/>
    <cellStyle name="Normal 2 2 2 2 7 4 4" xfId="9751" xr:uid="{00000000-0005-0000-0000-0000D51B0000}"/>
    <cellStyle name="Normal 2 2 2 2 7 4 4 2" xfId="26047" xr:uid="{00000000-0005-0000-0000-0000D61B0000}"/>
    <cellStyle name="Normal 2 2 2 2 7 4 5" xfId="17901" xr:uid="{00000000-0005-0000-0000-0000D71B0000}"/>
    <cellStyle name="Normal 2 2 2 2 7 5" xfId="3005" xr:uid="{00000000-0005-0000-0000-0000D81B0000}"/>
    <cellStyle name="Normal 2 2 2 2 7 5 2" xfId="11151" xr:uid="{00000000-0005-0000-0000-0000D91B0000}"/>
    <cellStyle name="Normal 2 2 2 2 7 5 2 2" xfId="27447" xr:uid="{00000000-0005-0000-0000-0000DA1B0000}"/>
    <cellStyle name="Normal 2 2 2 2 7 5 3" xfId="19301" xr:uid="{00000000-0005-0000-0000-0000DB1B0000}"/>
    <cellStyle name="Normal 2 2 2 2 7 6" xfId="5494" xr:uid="{00000000-0005-0000-0000-0000DC1B0000}"/>
    <cellStyle name="Normal 2 2 2 2 7 6 2" xfId="13640" xr:uid="{00000000-0005-0000-0000-0000DD1B0000}"/>
    <cellStyle name="Normal 2 2 2 2 7 6 2 2" xfId="29936" xr:uid="{00000000-0005-0000-0000-0000DE1B0000}"/>
    <cellStyle name="Normal 2 2 2 2 7 6 3" xfId="21790" xr:uid="{00000000-0005-0000-0000-0000DF1B0000}"/>
    <cellStyle name="Normal 2 2 2 2 7 7" xfId="8341" xr:uid="{00000000-0005-0000-0000-0000E01B0000}"/>
    <cellStyle name="Normal 2 2 2 2 7 7 2" xfId="24637" xr:uid="{00000000-0005-0000-0000-0000E11B0000}"/>
    <cellStyle name="Normal 2 2 2 2 7 8" xfId="16491" xr:uid="{00000000-0005-0000-0000-0000E21B0000}"/>
    <cellStyle name="Normal 2 2 2 2 8" xfId="270" xr:uid="{00000000-0005-0000-0000-0000E31B0000}"/>
    <cellStyle name="Normal 2 2 2 2 8 2" xfId="614" xr:uid="{00000000-0005-0000-0000-0000E41B0000}"/>
    <cellStyle name="Normal 2 2 2 2 8 2 2" xfId="1320" xr:uid="{00000000-0005-0000-0000-0000E51B0000}"/>
    <cellStyle name="Normal 2 2 2 2 8 2 2 2" xfId="2730" xr:uid="{00000000-0005-0000-0000-0000E61B0000}"/>
    <cellStyle name="Normal 2 2 2 2 8 2 2 2 2" xfId="5202" xr:uid="{00000000-0005-0000-0000-0000E71B0000}"/>
    <cellStyle name="Normal 2 2 2 2 8 2 2 2 2 2" xfId="13348" xr:uid="{00000000-0005-0000-0000-0000E81B0000}"/>
    <cellStyle name="Normal 2 2 2 2 8 2 2 2 2 2 2" xfId="29644" xr:uid="{00000000-0005-0000-0000-0000E91B0000}"/>
    <cellStyle name="Normal 2 2 2 2 8 2 2 2 2 3" xfId="21498" xr:uid="{00000000-0005-0000-0000-0000EA1B0000}"/>
    <cellStyle name="Normal 2 2 2 2 8 2 2 2 3" xfId="8029" xr:uid="{00000000-0005-0000-0000-0000EB1B0000}"/>
    <cellStyle name="Normal 2 2 2 2 8 2 2 2 3 2" xfId="16175" xr:uid="{00000000-0005-0000-0000-0000EC1B0000}"/>
    <cellStyle name="Normal 2 2 2 2 8 2 2 2 3 2 2" xfId="32471" xr:uid="{00000000-0005-0000-0000-0000ED1B0000}"/>
    <cellStyle name="Normal 2 2 2 2 8 2 2 2 3 3" xfId="24325" xr:uid="{00000000-0005-0000-0000-0000EE1B0000}"/>
    <cellStyle name="Normal 2 2 2 2 8 2 2 2 4" xfId="10876" xr:uid="{00000000-0005-0000-0000-0000EF1B0000}"/>
    <cellStyle name="Normal 2 2 2 2 8 2 2 2 4 2" xfId="27172" xr:uid="{00000000-0005-0000-0000-0000F01B0000}"/>
    <cellStyle name="Normal 2 2 2 2 8 2 2 2 5" xfId="19026" xr:uid="{00000000-0005-0000-0000-0000F11B0000}"/>
    <cellStyle name="Normal 2 2 2 2 8 2 2 3" xfId="3984" xr:uid="{00000000-0005-0000-0000-0000F21B0000}"/>
    <cellStyle name="Normal 2 2 2 2 8 2 2 3 2" xfId="12130" xr:uid="{00000000-0005-0000-0000-0000F31B0000}"/>
    <cellStyle name="Normal 2 2 2 2 8 2 2 3 2 2" xfId="28426" xr:uid="{00000000-0005-0000-0000-0000F41B0000}"/>
    <cellStyle name="Normal 2 2 2 2 8 2 2 3 3" xfId="20280" xr:uid="{00000000-0005-0000-0000-0000F51B0000}"/>
    <cellStyle name="Normal 2 2 2 2 8 2 2 4" xfId="6619" xr:uid="{00000000-0005-0000-0000-0000F61B0000}"/>
    <cellStyle name="Normal 2 2 2 2 8 2 2 4 2" xfId="14765" xr:uid="{00000000-0005-0000-0000-0000F71B0000}"/>
    <cellStyle name="Normal 2 2 2 2 8 2 2 4 2 2" xfId="31061" xr:uid="{00000000-0005-0000-0000-0000F81B0000}"/>
    <cellStyle name="Normal 2 2 2 2 8 2 2 4 3" xfId="22915" xr:uid="{00000000-0005-0000-0000-0000F91B0000}"/>
    <cellStyle name="Normal 2 2 2 2 8 2 2 5" xfId="9466" xr:uid="{00000000-0005-0000-0000-0000FA1B0000}"/>
    <cellStyle name="Normal 2 2 2 2 8 2 2 5 2" xfId="25762" xr:uid="{00000000-0005-0000-0000-0000FB1B0000}"/>
    <cellStyle name="Normal 2 2 2 2 8 2 2 6" xfId="17616" xr:uid="{00000000-0005-0000-0000-0000FC1B0000}"/>
    <cellStyle name="Normal 2 2 2 2 8 2 3" xfId="2025" xr:uid="{00000000-0005-0000-0000-0000FD1B0000}"/>
    <cellStyle name="Normal 2 2 2 2 8 2 3 2" xfId="4593" xr:uid="{00000000-0005-0000-0000-0000FE1B0000}"/>
    <cellStyle name="Normal 2 2 2 2 8 2 3 2 2" xfId="12739" xr:uid="{00000000-0005-0000-0000-0000FF1B0000}"/>
    <cellStyle name="Normal 2 2 2 2 8 2 3 2 2 2" xfId="29035" xr:uid="{00000000-0005-0000-0000-0000001C0000}"/>
    <cellStyle name="Normal 2 2 2 2 8 2 3 2 3" xfId="20889" xr:uid="{00000000-0005-0000-0000-0000011C0000}"/>
    <cellStyle name="Normal 2 2 2 2 8 2 3 3" xfId="7324" xr:uid="{00000000-0005-0000-0000-0000021C0000}"/>
    <cellStyle name="Normal 2 2 2 2 8 2 3 3 2" xfId="15470" xr:uid="{00000000-0005-0000-0000-0000031C0000}"/>
    <cellStyle name="Normal 2 2 2 2 8 2 3 3 2 2" xfId="31766" xr:uid="{00000000-0005-0000-0000-0000041C0000}"/>
    <cellStyle name="Normal 2 2 2 2 8 2 3 3 3" xfId="23620" xr:uid="{00000000-0005-0000-0000-0000051C0000}"/>
    <cellStyle name="Normal 2 2 2 2 8 2 3 4" xfId="10171" xr:uid="{00000000-0005-0000-0000-0000061C0000}"/>
    <cellStyle name="Normal 2 2 2 2 8 2 3 4 2" xfId="26467" xr:uid="{00000000-0005-0000-0000-0000071C0000}"/>
    <cellStyle name="Normal 2 2 2 2 8 2 3 5" xfId="18321" xr:uid="{00000000-0005-0000-0000-0000081C0000}"/>
    <cellStyle name="Normal 2 2 2 2 8 2 4" xfId="3375" xr:uid="{00000000-0005-0000-0000-0000091C0000}"/>
    <cellStyle name="Normal 2 2 2 2 8 2 4 2" xfId="11521" xr:uid="{00000000-0005-0000-0000-00000A1C0000}"/>
    <cellStyle name="Normal 2 2 2 2 8 2 4 2 2" xfId="27817" xr:uid="{00000000-0005-0000-0000-00000B1C0000}"/>
    <cellStyle name="Normal 2 2 2 2 8 2 4 3" xfId="19671" xr:uid="{00000000-0005-0000-0000-00000C1C0000}"/>
    <cellStyle name="Normal 2 2 2 2 8 2 5" xfId="5914" xr:uid="{00000000-0005-0000-0000-00000D1C0000}"/>
    <cellStyle name="Normal 2 2 2 2 8 2 5 2" xfId="14060" xr:uid="{00000000-0005-0000-0000-00000E1C0000}"/>
    <cellStyle name="Normal 2 2 2 2 8 2 5 2 2" xfId="30356" xr:uid="{00000000-0005-0000-0000-00000F1C0000}"/>
    <cellStyle name="Normal 2 2 2 2 8 2 5 3" xfId="22210" xr:uid="{00000000-0005-0000-0000-0000101C0000}"/>
    <cellStyle name="Normal 2 2 2 2 8 2 6" xfId="8761" xr:uid="{00000000-0005-0000-0000-0000111C0000}"/>
    <cellStyle name="Normal 2 2 2 2 8 2 6 2" xfId="25057" xr:uid="{00000000-0005-0000-0000-0000121C0000}"/>
    <cellStyle name="Normal 2 2 2 2 8 2 7" xfId="16911" xr:uid="{00000000-0005-0000-0000-0000131C0000}"/>
    <cellStyle name="Normal 2 2 2 2 8 3" xfId="976" xr:uid="{00000000-0005-0000-0000-0000141C0000}"/>
    <cellStyle name="Normal 2 2 2 2 8 3 2" xfId="2386" xr:uid="{00000000-0005-0000-0000-0000151C0000}"/>
    <cellStyle name="Normal 2 2 2 2 8 3 2 2" xfId="4906" xr:uid="{00000000-0005-0000-0000-0000161C0000}"/>
    <cellStyle name="Normal 2 2 2 2 8 3 2 2 2" xfId="13052" xr:uid="{00000000-0005-0000-0000-0000171C0000}"/>
    <cellStyle name="Normal 2 2 2 2 8 3 2 2 2 2" xfId="29348" xr:uid="{00000000-0005-0000-0000-0000181C0000}"/>
    <cellStyle name="Normal 2 2 2 2 8 3 2 2 3" xfId="21202" xr:uid="{00000000-0005-0000-0000-0000191C0000}"/>
    <cellStyle name="Normal 2 2 2 2 8 3 2 3" xfId="7685" xr:uid="{00000000-0005-0000-0000-00001A1C0000}"/>
    <cellStyle name="Normal 2 2 2 2 8 3 2 3 2" xfId="15831" xr:uid="{00000000-0005-0000-0000-00001B1C0000}"/>
    <cellStyle name="Normal 2 2 2 2 8 3 2 3 2 2" xfId="32127" xr:uid="{00000000-0005-0000-0000-00001C1C0000}"/>
    <cellStyle name="Normal 2 2 2 2 8 3 2 3 3" xfId="23981" xr:uid="{00000000-0005-0000-0000-00001D1C0000}"/>
    <cellStyle name="Normal 2 2 2 2 8 3 2 4" xfId="10532" xr:uid="{00000000-0005-0000-0000-00001E1C0000}"/>
    <cellStyle name="Normal 2 2 2 2 8 3 2 4 2" xfId="26828" xr:uid="{00000000-0005-0000-0000-00001F1C0000}"/>
    <cellStyle name="Normal 2 2 2 2 8 3 2 5" xfId="18682" xr:uid="{00000000-0005-0000-0000-0000201C0000}"/>
    <cellStyle name="Normal 2 2 2 2 8 3 3" xfId="3688" xr:uid="{00000000-0005-0000-0000-0000211C0000}"/>
    <cellStyle name="Normal 2 2 2 2 8 3 3 2" xfId="11834" xr:uid="{00000000-0005-0000-0000-0000221C0000}"/>
    <cellStyle name="Normal 2 2 2 2 8 3 3 2 2" xfId="28130" xr:uid="{00000000-0005-0000-0000-0000231C0000}"/>
    <cellStyle name="Normal 2 2 2 2 8 3 3 3" xfId="19984" xr:uid="{00000000-0005-0000-0000-0000241C0000}"/>
    <cellStyle name="Normal 2 2 2 2 8 3 4" xfId="6275" xr:uid="{00000000-0005-0000-0000-0000251C0000}"/>
    <cellStyle name="Normal 2 2 2 2 8 3 4 2" xfId="14421" xr:uid="{00000000-0005-0000-0000-0000261C0000}"/>
    <cellStyle name="Normal 2 2 2 2 8 3 4 2 2" xfId="30717" xr:uid="{00000000-0005-0000-0000-0000271C0000}"/>
    <cellStyle name="Normal 2 2 2 2 8 3 4 3" xfId="22571" xr:uid="{00000000-0005-0000-0000-0000281C0000}"/>
    <cellStyle name="Normal 2 2 2 2 8 3 5" xfId="9122" xr:uid="{00000000-0005-0000-0000-0000291C0000}"/>
    <cellStyle name="Normal 2 2 2 2 8 3 5 2" xfId="25418" xr:uid="{00000000-0005-0000-0000-00002A1C0000}"/>
    <cellStyle name="Normal 2 2 2 2 8 3 6" xfId="17272" xr:uid="{00000000-0005-0000-0000-00002B1C0000}"/>
    <cellStyle name="Normal 2 2 2 2 8 4" xfId="1681" xr:uid="{00000000-0005-0000-0000-00002C1C0000}"/>
    <cellStyle name="Normal 2 2 2 2 8 4 2" xfId="4297" xr:uid="{00000000-0005-0000-0000-00002D1C0000}"/>
    <cellStyle name="Normal 2 2 2 2 8 4 2 2" xfId="12443" xr:uid="{00000000-0005-0000-0000-00002E1C0000}"/>
    <cellStyle name="Normal 2 2 2 2 8 4 2 2 2" xfId="28739" xr:uid="{00000000-0005-0000-0000-00002F1C0000}"/>
    <cellStyle name="Normal 2 2 2 2 8 4 2 3" xfId="20593" xr:uid="{00000000-0005-0000-0000-0000301C0000}"/>
    <cellStyle name="Normal 2 2 2 2 8 4 3" xfId="6980" xr:uid="{00000000-0005-0000-0000-0000311C0000}"/>
    <cellStyle name="Normal 2 2 2 2 8 4 3 2" xfId="15126" xr:uid="{00000000-0005-0000-0000-0000321C0000}"/>
    <cellStyle name="Normal 2 2 2 2 8 4 3 2 2" xfId="31422" xr:uid="{00000000-0005-0000-0000-0000331C0000}"/>
    <cellStyle name="Normal 2 2 2 2 8 4 3 3" xfId="23276" xr:uid="{00000000-0005-0000-0000-0000341C0000}"/>
    <cellStyle name="Normal 2 2 2 2 8 4 4" xfId="9827" xr:uid="{00000000-0005-0000-0000-0000351C0000}"/>
    <cellStyle name="Normal 2 2 2 2 8 4 4 2" xfId="26123" xr:uid="{00000000-0005-0000-0000-0000361C0000}"/>
    <cellStyle name="Normal 2 2 2 2 8 4 5" xfId="17977" xr:uid="{00000000-0005-0000-0000-0000371C0000}"/>
    <cellStyle name="Normal 2 2 2 2 8 5" xfId="3079" xr:uid="{00000000-0005-0000-0000-0000381C0000}"/>
    <cellStyle name="Normal 2 2 2 2 8 5 2" xfId="11225" xr:uid="{00000000-0005-0000-0000-0000391C0000}"/>
    <cellStyle name="Normal 2 2 2 2 8 5 2 2" xfId="27521" xr:uid="{00000000-0005-0000-0000-00003A1C0000}"/>
    <cellStyle name="Normal 2 2 2 2 8 5 3" xfId="19375" xr:uid="{00000000-0005-0000-0000-00003B1C0000}"/>
    <cellStyle name="Normal 2 2 2 2 8 6" xfId="5570" xr:uid="{00000000-0005-0000-0000-00003C1C0000}"/>
    <cellStyle name="Normal 2 2 2 2 8 6 2" xfId="13716" xr:uid="{00000000-0005-0000-0000-00003D1C0000}"/>
    <cellStyle name="Normal 2 2 2 2 8 6 2 2" xfId="30012" xr:uid="{00000000-0005-0000-0000-00003E1C0000}"/>
    <cellStyle name="Normal 2 2 2 2 8 6 3" xfId="21866" xr:uid="{00000000-0005-0000-0000-00003F1C0000}"/>
    <cellStyle name="Normal 2 2 2 2 8 7" xfId="8417" xr:uid="{00000000-0005-0000-0000-0000401C0000}"/>
    <cellStyle name="Normal 2 2 2 2 8 7 2" xfId="24713" xr:uid="{00000000-0005-0000-0000-0000411C0000}"/>
    <cellStyle name="Normal 2 2 2 2 8 8" xfId="16567" xr:uid="{00000000-0005-0000-0000-0000421C0000}"/>
    <cellStyle name="Normal 2 2 2 2 9" xfId="360" xr:uid="{00000000-0005-0000-0000-0000431C0000}"/>
    <cellStyle name="Normal 2 2 2 2 9 2" xfId="1066" xr:uid="{00000000-0005-0000-0000-0000441C0000}"/>
    <cellStyle name="Normal 2 2 2 2 9 2 2" xfId="2476" xr:uid="{00000000-0005-0000-0000-0000451C0000}"/>
    <cellStyle name="Normal 2 2 2 2 9 2 2 2" xfId="4980" xr:uid="{00000000-0005-0000-0000-0000461C0000}"/>
    <cellStyle name="Normal 2 2 2 2 9 2 2 2 2" xfId="13126" xr:uid="{00000000-0005-0000-0000-0000471C0000}"/>
    <cellStyle name="Normal 2 2 2 2 9 2 2 2 2 2" xfId="29422" xr:uid="{00000000-0005-0000-0000-0000481C0000}"/>
    <cellStyle name="Normal 2 2 2 2 9 2 2 2 3" xfId="21276" xr:uid="{00000000-0005-0000-0000-0000491C0000}"/>
    <cellStyle name="Normal 2 2 2 2 9 2 2 3" xfId="7775" xr:uid="{00000000-0005-0000-0000-00004A1C0000}"/>
    <cellStyle name="Normal 2 2 2 2 9 2 2 3 2" xfId="15921" xr:uid="{00000000-0005-0000-0000-00004B1C0000}"/>
    <cellStyle name="Normal 2 2 2 2 9 2 2 3 2 2" xfId="32217" xr:uid="{00000000-0005-0000-0000-00004C1C0000}"/>
    <cellStyle name="Normal 2 2 2 2 9 2 2 3 3" xfId="24071" xr:uid="{00000000-0005-0000-0000-00004D1C0000}"/>
    <cellStyle name="Normal 2 2 2 2 9 2 2 4" xfId="10622" xr:uid="{00000000-0005-0000-0000-00004E1C0000}"/>
    <cellStyle name="Normal 2 2 2 2 9 2 2 4 2" xfId="26918" xr:uid="{00000000-0005-0000-0000-00004F1C0000}"/>
    <cellStyle name="Normal 2 2 2 2 9 2 2 5" xfId="18772" xr:uid="{00000000-0005-0000-0000-0000501C0000}"/>
    <cellStyle name="Normal 2 2 2 2 9 2 3" xfId="3762" xr:uid="{00000000-0005-0000-0000-0000511C0000}"/>
    <cellStyle name="Normal 2 2 2 2 9 2 3 2" xfId="11908" xr:uid="{00000000-0005-0000-0000-0000521C0000}"/>
    <cellStyle name="Normal 2 2 2 2 9 2 3 2 2" xfId="28204" xr:uid="{00000000-0005-0000-0000-0000531C0000}"/>
    <cellStyle name="Normal 2 2 2 2 9 2 3 3" xfId="20058" xr:uid="{00000000-0005-0000-0000-0000541C0000}"/>
    <cellStyle name="Normal 2 2 2 2 9 2 4" xfId="6365" xr:uid="{00000000-0005-0000-0000-0000551C0000}"/>
    <cellStyle name="Normal 2 2 2 2 9 2 4 2" xfId="14511" xr:uid="{00000000-0005-0000-0000-0000561C0000}"/>
    <cellStyle name="Normal 2 2 2 2 9 2 4 2 2" xfId="30807" xr:uid="{00000000-0005-0000-0000-0000571C0000}"/>
    <cellStyle name="Normal 2 2 2 2 9 2 4 3" xfId="22661" xr:uid="{00000000-0005-0000-0000-0000581C0000}"/>
    <cellStyle name="Normal 2 2 2 2 9 2 5" xfId="9212" xr:uid="{00000000-0005-0000-0000-0000591C0000}"/>
    <cellStyle name="Normal 2 2 2 2 9 2 5 2" xfId="25508" xr:uid="{00000000-0005-0000-0000-00005A1C0000}"/>
    <cellStyle name="Normal 2 2 2 2 9 2 6" xfId="17362" xr:uid="{00000000-0005-0000-0000-00005B1C0000}"/>
    <cellStyle name="Normal 2 2 2 2 9 3" xfId="1771" xr:uid="{00000000-0005-0000-0000-00005C1C0000}"/>
    <cellStyle name="Normal 2 2 2 2 9 3 2" xfId="4371" xr:uid="{00000000-0005-0000-0000-00005D1C0000}"/>
    <cellStyle name="Normal 2 2 2 2 9 3 2 2" xfId="12517" xr:uid="{00000000-0005-0000-0000-00005E1C0000}"/>
    <cellStyle name="Normal 2 2 2 2 9 3 2 2 2" xfId="28813" xr:uid="{00000000-0005-0000-0000-00005F1C0000}"/>
    <cellStyle name="Normal 2 2 2 2 9 3 2 3" xfId="20667" xr:uid="{00000000-0005-0000-0000-0000601C0000}"/>
    <cellStyle name="Normal 2 2 2 2 9 3 3" xfId="7070" xr:uid="{00000000-0005-0000-0000-0000611C0000}"/>
    <cellStyle name="Normal 2 2 2 2 9 3 3 2" xfId="15216" xr:uid="{00000000-0005-0000-0000-0000621C0000}"/>
    <cellStyle name="Normal 2 2 2 2 9 3 3 2 2" xfId="31512" xr:uid="{00000000-0005-0000-0000-0000631C0000}"/>
    <cellStyle name="Normal 2 2 2 2 9 3 3 3" xfId="23366" xr:uid="{00000000-0005-0000-0000-0000641C0000}"/>
    <cellStyle name="Normal 2 2 2 2 9 3 4" xfId="9917" xr:uid="{00000000-0005-0000-0000-0000651C0000}"/>
    <cellStyle name="Normal 2 2 2 2 9 3 4 2" xfId="26213" xr:uid="{00000000-0005-0000-0000-0000661C0000}"/>
    <cellStyle name="Normal 2 2 2 2 9 3 5" xfId="18067" xr:uid="{00000000-0005-0000-0000-0000671C0000}"/>
    <cellStyle name="Normal 2 2 2 2 9 4" xfId="3153" xr:uid="{00000000-0005-0000-0000-0000681C0000}"/>
    <cellStyle name="Normal 2 2 2 2 9 4 2" xfId="11299" xr:uid="{00000000-0005-0000-0000-0000691C0000}"/>
    <cellStyle name="Normal 2 2 2 2 9 4 2 2" xfId="27595" xr:uid="{00000000-0005-0000-0000-00006A1C0000}"/>
    <cellStyle name="Normal 2 2 2 2 9 4 3" xfId="19449" xr:uid="{00000000-0005-0000-0000-00006B1C0000}"/>
    <cellStyle name="Normal 2 2 2 2 9 5" xfId="5660" xr:uid="{00000000-0005-0000-0000-00006C1C0000}"/>
    <cellStyle name="Normal 2 2 2 2 9 5 2" xfId="13806" xr:uid="{00000000-0005-0000-0000-00006D1C0000}"/>
    <cellStyle name="Normal 2 2 2 2 9 5 2 2" xfId="30102" xr:uid="{00000000-0005-0000-0000-00006E1C0000}"/>
    <cellStyle name="Normal 2 2 2 2 9 5 3" xfId="21956" xr:uid="{00000000-0005-0000-0000-00006F1C0000}"/>
    <cellStyle name="Normal 2 2 2 2 9 6" xfId="8507" xr:uid="{00000000-0005-0000-0000-0000701C0000}"/>
    <cellStyle name="Normal 2 2 2 2 9 6 2" xfId="24803" xr:uid="{00000000-0005-0000-0000-0000711C0000}"/>
    <cellStyle name="Normal 2 2 2 2 9 7" xfId="16657" xr:uid="{00000000-0005-0000-0000-0000721C0000}"/>
    <cellStyle name="Normal 2 2 2 3" xfId="26" xr:uid="{00000000-0005-0000-0000-0000731C0000}"/>
    <cellStyle name="Normal 2 2 2 3 10" xfId="2865" xr:uid="{00000000-0005-0000-0000-0000741C0000}"/>
    <cellStyle name="Normal 2 2 2 3 10 2" xfId="11011" xr:uid="{00000000-0005-0000-0000-0000751C0000}"/>
    <cellStyle name="Normal 2 2 2 3 10 2 2" xfId="27307" xr:uid="{00000000-0005-0000-0000-0000761C0000}"/>
    <cellStyle name="Normal 2 2 2 3 10 3" xfId="19161" xr:uid="{00000000-0005-0000-0000-0000771C0000}"/>
    <cellStyle name="Normal 2 2 2 3 11" xfId="5326" xr:uid="{00000000-0005-0000-0000-0000781C0000}"/>
    <cellStyle name="Normal 2 2 2 3 11 2" xfId="13472" xr:uid="{00000000-0005-0000-0000-0000791C0000}"/>
    <cellStyle name="Normal 2 2 2 3 11 2 2" xfId="29768" xr:uid="{00000000-0005-0000-0000-00007A1C0000}"/>
    <cellStyle name="Normal 2 2 2 3 11 3" xfId="21622" xr:uid="{00000000-0005-0000-0000-00007B1C0000}"/>
    <cellStyle name="Normal 2 2 2 3 12" xfId="8173" xr:uid="{00000000-0005-0000-0000-00007C1C0000}"/>
    <cellStyle name="Normal 2 2 2 3 12 2" xfId="24469" xr:uid="{00000000-0005-0000-0000-00007D1C0000}"/>
    <cellStyle name="Normal 2 2 2 3 13" xfId="16323" xr:uid="{00000000-0005-0000-0000-00007E1C0000}"/>
    <cellStyle name="Normal 2 2 2 3 2" xfId="48" xr:uid="{00000000-0005-0000-0000-00007F1C0000}"/>
    <cellStyle name="Normal 2 2 2 3 2 10" xfId="5348" xr:uid="{00000000-0005-0000-0000-0000801C0000}"/>
    <cellStyle name="Normal 2 2 2 3 2 10 2" xfId="13494" xr:uid="{00000000-0005-0000-0000-0000811C0000}"/>
    <cellStyle name="Normal 2 2 2 3 2 10 2 2" xfId="29790" xr:uid="{00000000-0005-0000-0000-0000821C0000}"/>
    <cellStyle name="Normal 2 2 2 3 2 10 3" xfId="21644" xr:uid="{00000000-0005-0000-0000-0000831C0000}"/>
    <cellStyle name="Normal 2 2 2 3 2 11" xfId="8195" xr:uid="{00000000-0005-0000-0000-0000841C0000}"/>
    <cellStyle name="Normal 2 2 2 3 2 11 2" xfId="24491" xr:uid="{00000000-0005-0000-0000-0000851C0000}"/>
    <cellStyle name="Normal 2 2 2 3 2 12" xfId="16345" xr:uid="{00000000-0005-0000-0000-0000861C0000}"/>
    <cellStyle name="Normal 2 2 2 3 2 2" xfId="92" xr:uid="{00000000-0005-0000-0000-0000871C0000}"/>
    <cellStyle name="Normal 2 2 2 3 2 2 10" xfId="8239" xr:uid="{00000000-0005-0000-0000-0000881C0000}"/>
    <cellStyle name="Normal 2 2 2 3 2 2 10 2" xfId="24535" xr:uid="{00000000-0005-0000-0000-0000891C0000}"/>
    <cellStyle name="Normal 2 2 2 3 2 2 11" xfId="16389" xr:uid="{00000000-0005-0000-0000-00008A1C0000}"/>
    <cellStyle name="Normal 2 2 2 3 2 2 2" xfId="182" xr:uid="{00000000-0005-0000-0000-00008B1C0000}"/>
    <cellStyle name="Normal 2 2 2 3 2 2 2 2" xfId="526" xr:uid="{00000000-0005-0000-0000-00008C1C0000}"/>
    <cellStyle name="Normal 2 2 2 3 2 2 2 2 2" xfId="1232" xr:uid="{00000000-0005-0000-0000-00008D1C0000}"/>
    <cellStyle name="Normal 2 2 2 3 2 2 2 2 2 2" xfId="2642" xr:uid="{00000000-0005-0000-0000-00008E1C0000}"/>
    <cellStyle name="Normal 2 2 2 3 2 2 2 2 2 2 2" xfId="5116" xr:uid="{00000000-0005-0000-0000-00008F1C0000}"/>
    <cellStyle name="Normal 2 2 2 3 2 2 2 2 2 2 2 2" xfId="13262" xr:uid="{00000000-0005-0000-0000-0000901C0000}"/>
    <cellStyle name="Normal 2 2 2 3 2 2 2 2 2 2 2 2 2" xfId="29558" xr:uid="{00000000-0005-0000-0000-0000911C0000}"/>
    <cellStyle name="Normal 2 2 2 3 2 2 2 2 2 2 2 3" xfId="21412" xr:uid="{00000000-0005-0000-0000-0000921C0000}"/>
    <cellStyle name="Normal 2 2 2 3 2 2 2 2 2 2 3" xfId="7941" xr:uid="{00000000-0005-0000-0000-0000931C0000}"/>
    <cellStyle name="Normal 2 2 2 3 2 2 2 2 2 2 3 2" xfId="16087" xr:uid="{00000000-0005-0000-0000-0000941C0000}"/>
    <cellStyle name="Normal 2 2 2 3 2 2 2 2 2 2 3 2 2" xfId="32383" xr:uid="{00000000-0005-0000-0000-0000951C0000}"/>
    <cellStyle name="Normal 2 2 2 3 2 2 2 2 2 2 3 3" xfId="24237" xr:uid="{00000000-0005-0000-0000-0000961C0000}"/>
    <cellStyle name="Normal 2 2 2 3 2 2 2 2 2 2 4" xfId="10788" xr:uid="{00000000-0005-0000-0000-0000971C0000}"/>
    <cellStyle name="Normal 2 2 2 3 2 2 2 2 2 2 4 2" xfId="27084" xr:uid="{00000000-0005-0000-0000-0000981C0000}"/>
    <cellStyle name="Normal 2 2 2 3 2 2 2 2 2 2 5" xfId="18938" xr:uid="{00000000-0005-0000-0000-0000991C0000}"/>
    <cellStyle name="Normal 2 2 2 3 2 2 2 2 2 3" xfId="3898" xr:uid="{00000000-0005-0000-0000-00009A1C0000}"/>
    <cellStyle name="Normal 2 2 2 3 2 2 2 2 2 3 2" xfId="12044" xr:uid="{00000000-0005-0000-0000-00009B1C0000}"/>
    <cellStyle name="Normal 2 2 2 3 2 2 2 2 2 3 2 2" xfId="28340" xr:uid="{00000000-0005-0000-0000-00009C1C0000}"/>
    <cellStyle name="Normal 2 2 2 3 2 2 2 2 2 3 3" xfId="20194" xr:uid="{00000000-0005-0000-0000-00009D1C0000}"/>
    <cellStyle name="Normal 2 2 2 3 2 2 2 2 2 4" xfId="6531" xr:uid="{00000000-0005-0000-0000-00009E1C0000}"/>
    <cellStyle name="Normal 2 2 2 3 2 2 2 2 2 4 2" xfId="14677" xr:uid="{00000000-0005-0000-0000-00009F1C0000}"/>
    <cellStyle name="Normal 2 2 2 3 2 2 2 2 2 4 2 2" xfId="30973" xr:uid="{00000000-0005-0000-0000-0000A01C0000}"/>
    <cellStyle name="Normal 2 2 2 3 2 2 2 2 2 4 3" xfId="22827" xr:uid="{00000000-0005-0000-0000-0000A11C0000}"/>
    <cellStyle name="Normal 2 2 2 3 2 2 2 2 2 5" xfId="9378" xr:uid="{00000000-0005-0000-0000-0000A21C0000}"/>
    <cellStyle name="Normal 2 2 2 3 2 2 2 2 2 5 2" xfId="25674" xr:uid="{00000000-0005-0000-0000-0000A31C0000}"/>
    <cellStyle name="Normal 2 2 2 3 2 2 2 2 2 6" xfId="17528" xr:uid="{00000000-0005-0000-0000-0000A41C0000}"/>
    <cellStyle name="Normal 2 2 2 3 2 2 2 2 3" xfId="1937" xr:uid="{00000000-0005-0000-0000-0000A51C0000}"/>
    <cellStyle name="Normal 2 2 2 3 2 2 2 2 3 2" xfId="4507" xr:uid="{00000000-0005-0000-0000-0000A61C0000}"/>
    <cellStyle name="Normal 2 2 2 3 2 2 2 2 3 2 2" xfId="12653" xr:uid="{00000000-0005-0000-0000-0000A71C0000}"/>
    <cellStyle name="Normal 2 2 2 3 2 2 2 2 3 2 2 2" xfId="28949" xr:uid="{00000000-0005-0000-0000-0000A81C0000}"/>
    <cellStyle name="Normal 2 2 2 3 2 2 2 2 3 2 3" xfId="20803" xr:uid="{00000000-0005-0000-0000-0000A91C0000}"/>
    <cellStyle name="Normal 2 2 2 3 2 2 2 2 3 3" xfId="7236" xr:uid="{00000000-0005-0000-0000-0000AA1C0000}"/>
    <cellStyle name="Normal 2 2 2 3 2 2 2 2 3 3 2" xfId="15382" xr:uid="{00000000-0005-0000-0000-0000AB1C0000}"/>
    <cellStyle name="Normal 2 2 2 3 2 2 2 2 3 3 2 2" xfId="31678" xr:uid="{00000000-0005-0000-0000-0000AC1C0000}"/>
    <cellStyle name="Normal 2 2 2 3 2 2 2 2 3 3 3" xfId="23532" xr:uid="{00000000-0005-0000-0000-0000AD1C0000}"/>
    <cellStyle name="Normal 2 2 2 3 2 2 2 2 3 4" xfId="10083" xr:uid="{00000000-0005-0000-0000-0000AE1C0000}"/>
    <cellStyle name="Normal 2 2 2 3 2 2 2 2 3 4 2" xfId="26379" xr:uid="{00000000-0005-0000-0000-0000AF1C0000}"/>
    <cellStyle name="Normal 2 2 2 3 2 2 2 2 3 5" xfId="18233" xr:uid="{00000000-0005-0000-0000-0000B01C0000}"/>
    <cellStyle name="Normal 2 2 2 3 2 2 2 2 4" xfId="3289" xr:uid="{00000000-0005-0000-0000-0000B11C0000}"/>
    <cellStyle name="Normal 2 2 2 3 2 2 2 2 4 2" xfId="11435" xr:uid="{00000000-0005-0000-0000-0000B21C0000}"/>
    <cellStyle name="Normal 2 2 2 3 2 2 2 2 4 2 2" xfId="27731" xr:uid="{00000000-0005-0000-0000-0000B31C0000}"/>
    <cellStyle name="Normal 2 2 2 3 2 2 2 2 4 3" xfId="19585" xr:uid="{00000000-0005-0000-0000-0000B41C0000}"/>
    <cellStyle name="Normal 2 2 2 3 2 2 2 2 5" xfId="5826" xr:uid="{00000000-0005-0000-0000-0000B51C0000}"/>
    <cellStyle name="Normal 2 2 2 3 2 2 2 2 5 2" xfId="13972" xr:uid="{00000000-0005-0000-0000-0000B61C0000}"/>
    <cellStyle name="Normal 2 2 2 3 2 2 2 2 5 2 2" xfId="30268" xr:uid="{00000000-0005-0000-0000-0000B71C0000}"/>
    <cellStyle name="Normal 2 2 2 3 2 2 2 2 5 3" xfId="22122" xr:uid="{00000000-0005-0000-0000-0000B81C0000}"/>
    <cellStyle name="Normal 2 2 2 3 2 2 2 2 6" xfId="8673" xr:uid="{00000000-0005-0000-0000-0000B91C0000}"/>
    <cellStyle name="Normal 2 2 2 3 2 2 2 2 6 2" xfId="24969" xr:uid="{00000000-0005-0000-0000-0000BA1C0000}"/>
    <cellStyle name="Normal 2 2 2 3 2 2 2 2 7" xfId="16823" xr:uid="{00000000-0005-0000-0000-0000BB1C0000}"/>
    <cellStyle name="Normal 2 2 2 3 2 2 2 3" xfId="888" xr:uid="{00000000-0005-0000-0000-0000BC1C0000}"/>
    <cellStyle name="Normal 2 2 2 3 2 2 2 3 2" xfId="2298" xr:uid="{00000000-0005-0000-0000-0000BD1C0000}"/>
    <cellStyle name="Normal 2 2 2 3 2 2 2 3 2 2" xfId="4820" xr:uid="{00000000-0005-0000-0000-0000BE1C0000}"/>
    <cellStyle name="Normal 2 2 2 3 2 2 2 3 2 2 2" xfId="12966" xr:uid="{00000000-0005-0000-0000-0000BF1C0000}"/>
    <cellStyle name="Normal 2 2 2 3 2 2 2 3 2 2 2 2" xfId="29262" xr:uid="{00000000-0005-0000-0000-0000C01C0000}"/>
    <cellStyle name="Normal 2 2 2 3 2 2 2 3 2 2 3" xfId="21116" xr:uid="{00000000-0005-0000-0000-0000C11C0000}"/>
    <cellStyle name="Normal 2 2 2 3 2 2 2 3 2 3" xfId="7597" xr:uid="{00000000-0005-0000-0000-0000C21C0000}"/>
    <cellStyle name="Normal 2 2 2 3 2 2 2 3 2 3 2" xfId="15743" xr:uid="{00000000-0005-0000-0000-0000C31C0000}"/>
    <cellStyle name="Normal 2 2 2 3 2 2 2 3 2 3 2 2" xfId="32039" xr:uid="{00000000-0005-0000-0000-0000C41C0000}"/>
    <cellStyle name="Normal 2 2 2 3 2 2 2 3 2 3 3" xfId="23893" xr:uid="{00000000-0005-0000-0000-0000C51C0000}"/>
    <cellStyle name="Normal 2 2 2 3 2 2 2 3 2 4" xfId="10444" xr:uid="{00000000-0005-0000-0000-0000C61C0000}"/>
    <cellStyle name="Normal 2 2 2 3 2 2 2 3 2 4 2" xfId="26740" xr:uid="{00000000-0005-0000-0000-0000C71C0000}"/>
    <cellStyle name="Normal 2 2 2 3 2 2 2 3 2 5" xfId="18594" xr:uid="{00000000-0005-0000-0000-0000C81C0000}"/>
    <cellStyle name="Normal 2 2 2 3 2 2 2 3 3" xfId="3602" xr:uid="{00000000-0005-0000-0000-0000C91C0000}"/>
    <cellStyle name="Normal 2 2 2 3 2 2 2 3 3 2" xfId="11748" xr:uid="{00000000-0005-0000-0000-0000CA1C0000}"/>
    <cellStyle name="Normal 2 2 2 3 2 2 2 3 3 2 2" xfId="28044" xr:uid="{00000000-0005-0000-0000-0000CB1C0000}"/>
    <cellStyle name="Normal 2 2 2 3 2 2 2 3 3 3" xfId="19898" xr:uid="{00000000-0005-0000-0000-0000CC1C0000}"/>
    <cellStyle name="Normal 2 2 2 3 2 2 2 3 4" xfId="6187" xr:uid="{00000000-0005-0000-0000-0000CD1C0000}"/>
    <cellStyle name="Normal 2 2 2 3 2 2 2 3 4 2" xfId="14333" xr:uid="{00000000-0005-0000-0000-0000CE1C0000}"/>
    <cellStyle name="Normal 2 2 2 3 2 2 2 3 4 2 2" xfId="30629" xr:uid="{00000000-0005-0000-0000-0000CF1C0000}"/>
    <cellStyle name="Normal 2 2 2 3 2 2 2 3 4 3" xfId="22483" xr:uid="{00000000-0005-0000-0000-0000D01C0000}"/>
    <cellStyle name="Normal 2 2 2 3 2 2 2 3 5" xfId="9034" xr:uid="{00000000-0005-0000-0000-0000D11C0000}"/>
    <cellStyle name="Normal 2 2 2 3 2 2 2 3 5 2" xfId="25330" xr:uid="{00000000-0005-0000-0000-0000D21C0000}"/>
    <cellStyle name="Normal 2 2 2 3 2 2 2 3 6" xfId="17184" xr:uid="{00000000-0005-0000-0000-0000D31C0000}"/>
    <cellStyle name="Normal 2 2 2 3 2 2 2 4" xfId="1593" xr:uid="{00000000-0005-0000-0000-0000D41C0000}"/>
    <cellStyle name="Normal 2 2 2 3 2 2 2 4 2" xfId="4211" xr:uid="{00000000-0005-0000-0000-0000D51C0000}"/>
    <cellStyle name="Normal 2 2 2 3 2 2 2 4 2 2" xfId="12357" xr:uid="{00000000-0005-0000-0000-0000D61C0000}"/>
    <cellStyle name="Normal 2 2 2 3 2 2 2 4 2 2 2" xfId="28653" xr:uid="{00000000-0005-0000-0000-0000D71C0000}"/>
    <cellStyle name="Normal 2 2 2 3 2 2 2 4 2 3" xfId="20507" xr:uid="{00000000-0005-0000-0000-0000D81C0000}"/>
    <cellStyle name="Normal 2 2 2 3 2 2 2 4 3" xfId="6892" xr:uid="{00000000-0005-0000-0000-0000D91C0000}"/>
    <cellStyle name="Normal 2 2 2 3 2 2 2 4 3 2" xfId="15038" xr:uid="{00000000-0005-0000-0000-0000DA1C0000}"/>
    <cellStyle name="Normal 2 2 2 3 2 2 2 4 3 2 2" xfId="31334" xr:uid="{00000000-0005-0000-0000-0000DB1C0000}"/>
    <cellStyle name="Normal 2 2 2 3 2 2 2 4 3 3" xfId="23188" xr:uid="{00000000-0005-0000-0000-0000DC1C0000}"/>
    <cellStyle name="Normal 2 2 2 3 2 2 2 4 4" xfId="9739" xr:uid="{00000000-0005-0000-0000-0000DD1C0000}"/>
    <cellStyle name="Normal 2 2 2 3 2 2 2 4 4 2" xfId="26035" xr:uid="{00000000-0005-0000-0000-0000DE1C0000}"/>
    <cellStyle name="Normal 2 2 2 3 2 2 2 4 5" xfId="17889" xr:uid="{00000000-0005-0000-0000-0000DF1C0000}"/>
    <cellStyle name="Normal 2 2 2 3 2 2 2 5" xfId="2993" xr:uid="{00000000-0005-0000-0000-0000E01C0000}"/>
    <cellStyle name="Normal 2 2 2 3 2 2 2 5 2" xfId="11139" xr:uid="{00000000-0005-0000-0000-0000E11C0000}"/>
    <cellStyle name="Normal 2 2 2 3 2 2 2 5 2 2" xfId="27435" xr:uid="{00000000-0005-0000-0000-0000E21C0000}"/>
    <cellStyle name="Normal 2 2 2 3 2 2 2 5 3" xfId="19289" xr:uid="{00000000-0005-0000-0000-0000E31C0000}"/>
    <cellStyle name="Normal 2 2 2 3 2 2 2 6" xfId="5482" xr:uid="{00000000-0005-0000-0000-0000E41C0000}"/>
    <cellStyle name="Normal 2 2 2 3 2 2 2 6 2" xfId="13628" xr:uid="{00000000-0005-0000-0000-0000E51C0000}"/>
    <cellStyle name="Normal 2 2 2 3 2 2 2 6 2 2" xfId="29924" xr:uid="{00000000-0005-0000-0000-0000E61C0000}"/>
    <cellStyle name="Normal 2 2 2 3 2 2 2 6 3" xfId="21778" xr:uid="{00000000-0005-0000-0000-0000E71C0000}"/>
    <cellStyle name="Normal 2 2 2 3 2 2 2 7" xfId="8329" xr:uid="{00000000-0005-0000-0000-0000E81C0000}"/>
    <cellStyle name="Normal 2 2 2 3 2 2 2 7 2" xfId="24625" xr:uid="{00000000-0005-0000-0000-0000E91C0000}"/>
    <cellStyle name="Normal 2 2 2 3 2 2 2 8" xfId="16479" xr:uid="{00000000-0005-0000-0000-0000EA1C0000}"/>
    <cellStyle name="Normal 2 2 2 3 2 2 3" xfId="256" xr:uid="{00000000-0005-0000-0000-0000EB1C0000}"/>
    <cellStyle name="Normal 2 2 2 3 2 2 3 2" xfId="600" xr:uid="{00000000-0005-0000-0000-0000EC1C0000}"/>
    <cellStyle name="Normal 2 2 2 3 2 2 3 2 2" xfId="1306" xr:uid="{00000000-0005-0000-0000-0000ED1C0000}"/>
    <cellStyle name="Normal 2 2 2 3 2 2 3 2 2 2" xfId="2716" xr:uid="{00000000-0005-0000-0000-0000EE1C0000}"/>
    <cellStyle name="Normal 2 2 2 3 2 2 3 2 2 2 2" xfId="5190" xr:uid="{00000000-0005-0000-0000-0000EF1C0000}"/>
    <cellStyle name="Normal 2 2 2 3 2 2 3 2 2 2 2 2" xfId="13336" xr:uid="{00000000-0005-0000-0000-0000F01C0000}"/>
    <cellStyle name="Normal 2 2 2 3 2 2 3 2 2 2 2 2 2" xfId="29632" xr:uid="{00000000-0005-0000-0000-0000F11C0000}"/>
    <cellStyle name="Normal 2 2 2 3 2 2 3 2 2 2 2 3" xfId="21486" xr:uid="{00000000-0005-0000-0000-0000F21C0000}"/>
    <cellStyle name="Normal 2 2 2 3 2 2 3 2 2 2 3" xfId="8015" xr:uid="{00000000-0005-0000-0000-0000F31C0000}"/>
    <cellStyle name="Normal 2 2 2 3 2 2 3 2 2 2 3 2" xfId="16161" xr:uid="{00000000-0005-0000-0000-0000F41C0000}"/>
    <cellStyle name="Normal 2 2 2 3 2 2 3 2 2 2 3 2 2" xfId="32457" xr:uid="{00000000-0005-0000-0000-0000F51C0000}"/>
    <cellStyle name="Normal 2 2 2 3 2 2 3 2 2 2 3 3" xfId="24311" xr:uid="{00000000-0005-0000-0000-0000F61C0000}"/>
    <cellStyle name="Normal 2 2 2 3 2 2 3 2 2 2 4" xfId="10862" xr:uid="{00000000-0005-0000-0000-0000F71C0000}"/>
    <cellStyle name="Normal 2 2 2 3 2 2 3 2 2 2 4 2" xfId="27158" xr:uid="{00000000-0005-0000-0000-0000F81C0000}"/>
    <cellStyle name="Normal 2 2 2 3 2 2 3 2 2 2 5" xfId="19012" xr:uid="{00000000-0005-0000-0000-0000F91C0000}"/>
    <cellStyle name="Normal 2 2 2 3 2 2 3 2 2 3" xfId="3972" xr:uid="{00000000-0005-0000-0000-0000FA1C0000}"/>
    <cellStyle name="Normal 2 2 2 3 2 2 3 2 2 3 2" xfId="12118" xr:uid="{00000000-0005-0000-0000-0000FB1C0000}"/>
    <cellStyle name="Normal 2 2 2 3 2 2 3 2 2 3 2 2" xfId="28414" xr:uid="{00000000-0005-0000-0000-0000FC1C0000}"/>
    <cellStyle name="Normal 2 2 2 3 2 2 3 2 2 3 3" xfId="20268" xr:uid="{00000000-0005-0000-0000-0000FD1C0000}"/>
    <cellStyle name="Normal 2 2 2 3 2 2 3 2 2 4" xfId="6605" xr:uid="{00000000-0005-0000-0000-0000FE1C0000}"/>
    <cellStyle name="Normal 2 2 2 3 2 2 3 2 2 4 2" xfId="14751" xr:uid="{00000000-0005-0000-0000-0000FF1C0000}"/>
    <cellStyle name="Normal 2 2 2 3 2 2 3 2 2 4 2 2" xfId="31047" xr:uid="{00000000-0005-0000-0000-0000001D0000}"/>
    <cellStyle name="Normal 2 2 2 3 2 2 3 2 2 4 3" xfId="22901" xr:uid="{00000000-0005-0000-0000-0000011D0000}"/>
    <cellStyle name="Normal 2 2 2 3 2 2 3 2 2 5" xfId="9452" xr:uid="{00000000-0005-0000-0000-0000021D0000}"/>
    <cellStyle name="Normal 2 2 2 3 2 2 3 2 2 5 2" xfId="25748" xr:uid="{00000000-0005-0000-0000-0000031D0000}"/>
    <cellStyle name="Normal 2 2 2 3 2 2 3 2 2 6" xfId="17602" xr:uid="{00000000-0005-0000-0000-0000041D0000}"/>
    <cellStyle name="Normal 2 2 2 3 2 2 3 2 3" xfId="2011" xr:uid="{00000000-0005-0000-0000-0000051D0000}"/>
    <cellStyle name="Normal 2 2 2 3 2 2 3 2 3 2" xfId="4581" xr:uid="{00000000-0005-0000-0000-0000061D0000}"/>
    <cellStyle name="Normal 2 2 2 3 2 2 3 2 3 2 2" xfId="12727" xr:uid="{00000000-0005-0000-0000-0000071D0000}"/>
    <cellStyle name="Normal 2 2 2 3 2 2 3 2 3 2 2 2" xfId="29023" xr:uid="{00000000-0005-0000-0000-0000081D0000}"/>
    <cellStyle name="Normal 2 2 2 3 2 2 3 2 3 2 3" xfId="20877" xr:uid="{00000000-0005-0000-0000-0000091D0000}"/>
    <cellStyle name="Normal 2 2 2 3 2 2 3 2 3 3" xfId="7310" xr:uid="{00000000-0005-0000-0000-00000A1D0000}"/>
    <cellStyle name="Normal 2 2 2 3 2 2 3 2 3 3 2" xfId="15456" xr:uid="{00000000-0005-0000-0000-00000B1D0000}"/>
    <cellStyle name="Normal 2 2 2 3 2 2 3 2 3 3 2 2" xfId="31752" xr:uid="{00000000-0005-0000-0000-00000C1D0000}"/>
    <cellStyle name="Normal 2 2 2 3 2 2 3 2 3 3 3" xfId="23606" xr:uid="{00000000-0005-0000-0000-00000D1D0000}"/>
    <cellStyle name="Normal 2 2 2 3 2 2 3 2 3 4" xfId="10157" xr:uid="{00000000-0005-0000-0000-00000E1D0000}"/>
    <cellStyle name="Normal 2 2 2 3 2 2 3 2 3 4 2" xfId="26453" xr:uid="{00000000-0005-0000-0000-00000F1D0000}"/>
    <cellStyle name="Normal 2 2 2 3 2 2 3 2 3 5" xfId="18307" xr:uid="{00000000-0005-0000-0000-0000101D0000}"/>
    <cellStyle name="Normal 2 2 2 3 2 2 3 2 4" xfId="3363" xr:uid="{00000000-0005-0000-0000-0000111D0000}"/>
    <cellStyle name="Normal 2 2 2 3 2 2 3 2 4 2" xfId="11509" xr:uid="{00000000-0005-0000-0000-0000121D0000}"/>
    <cellStyle name="Normal 2 2 2 3 2 2 3 2 4 2 2" xfId="27805" xr:uid="{00000000-0005-0000-0000-0000131D0000}"/>
    <cellStyle name="Normal 2 2 2 3 2 2 3 2 4 3" xfId="19659" xr:uid="{00000000-0005-0000-0000-0000141D0000}"/>
    <cellStyle name="Normal 2 2 2 3 2 2 3 2 5" xfId="5900" xr:uid="{00000000-0005-0000-0000-0000151D0000}"/>
    <cellStyle name="Normal 2 2 2 3 2 2 3 2 5 2" xfId="14046" xr:uid="{00000000-0005-0000-0000-0000161D0000}"/>
    <cellStyle name="Normal 2 2 2 3 2 2 3 2 5 2 2" xfId="30342" xr:uid="{00000000-0005-0000-0000-0000171D0000}"/>
    <cellStyle name="Normal 2 2 2 3 2 2 3 2 5 3" xfId="22196" xr:uid="{00000000-0005-0000-0000-0000181D0000}"/>
    <cellStyle name="Normal 2 2 2 3 2 2 3 2 6" xfId="8747" xr:uid="{00000000-0005-0000-0000-0000191D0000}"/>
    <cellStyle name="Normal 2 2 2 3 2 2 3 2 6 2" xfId="25043" xr:uid="{00000000-0005-0000-0000-00001A1D0000}"/>
    <cellStyle name="Normal 2 2 2 3 2 2 3 2 7" xfId="16897" xr:uid="{00000000-0005-0000-0000-00001B1D0000}"/>
    <cellStyle name="Normal 2 2 2 3 2 2 3 3" xfId="962" xr:uid="{00000000-0005-0000-0000-00001C1D0000}"/>
    <cellStyle name="Normal 2 2 2 3 2 2 3 3 2" xfId="2372" xr:uid="{00000000-0005-0000-0000-00001D1D0000}"/>
    <cellStyle name="Normal 2 2 2 3 2 2 3 3 2 2" xfId="4894" xr:uid="{00000000-0005-0000-0000-00001E1D0000}"/>
    <cellStyle name="Normal 2 2 2 3 2 2 3 3 2 2 2" xfId="13040" xr:uid="{00000000-0005-0000-0000-00001F1D0000}"/>
    <cellStyle name="Normal 2 2 2 3 2 2 3 3 2 2 2 2" xfId="29336" xr:uid="{00000000-0005-0000-0000-0000201D0000}"/>
    <cellStyle name="Normal 2 2 2 3 2 2 3 3 2 2 3" xfId="21190" xr:uid="{00000000-0005-0000-0000-0000211D0000}"/>
    <cellStyle name="Normal 2 2 2 3 2 2 3 3 2 3" xfId="7671" xr:uid="{00000000-0005-0000-0000-0000221D0000}"/>
    <cellStyle name="Normal 2 2 2 3 2 2 3 3 2 3 2" xfId="15817" xr:uid="{00000000-0005-0000-0000-0000231D0000}"/>
    <cellStyle name="Normal 2 2 2 3 2 2 3 3 2 3 2 2" xfId="32113" xr:uid="{00000000-0005-0000-0000-0000241D0000}"/>
    <cellStyle name="Normal 2 2 2 3 2 2 3 3 2 3 3" xfId="23967" xr:uid="{00000000-0005-0000-0000-0000251D0000}"/>
    <cellStyle name="Normal 2 2 2 3 2 2 3 3 2 4" xfId="10518" xr:uid="{00000000-0005-0000-0000-0000261D0000}"/>
    <cellStyle name="Normal 2 2 2 3 2 2 3 3 2 4 2" xfId="26814" xr:uid="{00000000-0005-0000-0000-0000271D0000}"/>
    <cellStyle name="Normal 2 2 2 3 2 2 3 3 2 5" xfId="18668" xr:uid="{00000000-0005-0000-0000-0000281D0000}"/>
    <cellStyle name="Normal 2 2 2 3 2 2 3 3 3" xfId="3676" xr:uid="{00000000-0005-0000-0000-0000291D0000}"/>
    <cellStyle name="Normal 2 2 2 3 2 2 3 3 3 2" xfId="11822" xr:uid="{00000000-0005-0000-0000-00002A1D0000}"/>
    <cellStyle name="Normal 2 2 2 3 2 2 3 3 3 2 2" xfId="28118" xr:uid="{00000000-0005-0000-0000-00002B1D0000}"/>
    <cellStyle name="Normal 2 2 2 3 2 2 3 3 3 3" xfId="19972" xr:uid="{00000000-0005-0000-0000-00002C1D0000}"/>
    <cellStyle name="Normal 2 2 2 3 2 2 3 3 4" xfId="6261" xr:uid="{00000000-0005-0000-0000-00002D1D0000}"/>
    <cellStyle name="Normal 2 2 2 3 2 2 3 3 4 2" xfId="14407" xr:uid="{00000000-0005-0000-0000-00002E1D0000}"/>
    <cellStyle name="Normal 2 2 2 3 2 2 3 3 4 2 2" xfId="30703" xr:uid="{00000000-0005-0000-0000-00002F1D0000}"/>
    <cellStyle name="Normal 2 2 2 3 2 2 3 3 4 3" xfId="22557" xr:uid="{00000000-0005-0000-0000-0000301D0000}"/>
    <cellStyle name="Normal 2 2 2 3 2 2 3 3 5" xfId="9108" xr:uid="{00000000-0005-0000-0000-0000311D0000}"/>
    <cellStyle name="Normal 2 2 2 3 2 2 3 3 5 2" xfId="25404" xr:uid="{00000000-0005-0000-0000-0000321D0000}"/>
    <cellStyle name="Normal 2 2 2 3 2 2 3 3 6" xfId="17258" xr:uid="{00000000-0005-0000-0000-0000331D0000}"/>
    <cellStyle name="Normal 2 2 2 3 2 2 3 4" xfId="1667" xr:uid="{00000000-0005-0000-0000-0000341D0000}"/>
    <cellStyle name="Normal 2 2 2 3 2 2 3 4 2" xfId="4285" xr:uid="{00000000-0005-0000-0000-0000351D0000}"/>
    <cellStyle name="Normal 2 2 2 3 2 2 3 4 2 2" xfId="12431" xr:uid="{00000000-0005-0000-0000-0000361D0000}"/>
    <cellStyle name="Normal 2 2 2 3 2 2 3 4 2 2 2" xfId="28727" xr:uid="{00000000-0005-0000-0000-0000371D0000}"/>
    <cellStyle name="Normal 2 2 2 3 2 2 3 4 2 3" xfId="20581" xr:uid="{00000000-0005-0000-0000-0000381D0000}"/>
    <cellStyle name="Normal 2 2 2 3 2 2 3 4 3" xfId="6966" xr:uid="{00000000-0005-0000-0000-0000391D0000}"/>
    <cellStyle name="Normal 2 2 2 3 2 2 3 4 3 2" xfId="15112" xr:uid="{00000000-0005-0000-0000-00003A1D0000}"/>
    <cellStyle name="Normal 2 2 2 3 2 2 3 4 3 2 2" xfId="31408" xr:uid="{00000000-0005-0000-0000-00003B1D0000}"/>
    <cellStyle name="Normal 2 2 2 3 2 2 3 4 3 3" xfId="23262" xr:uid="{00000000-0005-0000-0000-00003C1D0000}"/>
    <cellStyle name="Normal 2 2 2 3 2 2 3 4 4" xfId="9813" xr:uid="{00000000-0005-0000-0000-00003D1D0000}"/>
    <cellStyle name="Normal 2 2 2 3 2 2 3 4 4 2" xfId="26109" xr:uid="{00000000-0005-0000-0000-00003E1D0000}"/>
    <cellStyle name="Normal 2 2 2 3 2 2 3 4 5" xfId="17963" xr:uid="{00000000-0005-0000-0000-00003F1D0000}"/>
    <cellStyle name="Normal 2 2 2 3 2 2 3 5" xfId="3067" xr:uid="{00000000-0005-0000-0000-0000401D0000}"/>
    <cellStyle name="Normal 2 2 2 3 2 2 3 5 2" xfId="11213" xr:uid="{00000000-0005-0000-0000-0000411D0000}"/>
    <cellStyle name="Normal 2 2 2 3 2 2 3 5 2 2" xfId="27509" xr:uid="{00000000-0005-0000-0000-0000421D0000}"/>
    <cellStyle name="Normal 2 2 2 3 2 2 3 5 3" xfId="19363" xr:uid="{00000000-0005-0000-0000-0000431D0000}"/>
    <cellStyle name="Normal 2 2 2 3 2 2 3 6" xfId="5556" xr:uid="{00000000-0005-0000-0000-0000441D0000}"/>
    <cellStyle name="Normal 2 2 2 3 2 2 3 6 2" xfId="13702" xr:uid="{00000000-0005-0000-0000-0000451D0000}"/>
    <cellStyle name="Normal 2 2 2 3 2 2 3 6 2 2" xfId="29998" xr:uid="{00000000-0005-0000-0000-0000461D0000}"/>
    <cellStyle name="Normal 2 2 2 3 2 2 3 6 3" xfId="21852" xr:uid="{00000000-0005-0000-0000-0000471D0000}"/>
    <cellStyle name="Normal 2 2 2 3 2 2 3 7" xfId="8403" xr:uid="{00000000-0005-0000-0000-0000481D0000}"/>
    <cellStyle name="Normal 2 2 2 3 2 2 3 7 2" xfId="24699" xr:uid="{00000000-0005-0000-0000-0000491D0000}"/>
    <cellStyle name="Normal 2 2 2 3 2 2 3 8" xfId="16553" xr:uid="{00000000-0005-0000-0000-00004A1D0000}"/>
    <cellStyle name="Normal 2 2 2 3 2 2 4" xfId="346" xr:uid="{00000000-0005-0000-0000-00004B1D0000}"/>
    <cellStyle name="Normal 2 2 2 3 2 2 4 2" xfId="690" xr:uid="{00000000-0005-0000-0000-00004C1D0000}"/>
    <cellStyle name="Normal 2 2 2 3 2 2 4 2 2" xfId="1396" xr:uid="{00000000-0005-0000-0000-00004D1D0000}"/>
    <cellStyle name="Normal 2 2 2 3 2 2 4 2 2 2" xfId="2806" xr:uid="{00000000-0005-0000-0000-00004E1D0000}"/>
    <cellStyle name="Normal 2 2 2 3 2 2 4 2 2 2 2" xfId="5264" xr:uid="{00000000-0005-0000-0000-00004F1D0000}"/>
    <cellStyle name="Normal 2 2 2 3 2 2 4 2 2 2 2 2" xfId="13410" xr:uid="{00000000-0005-0000-0000-0000501D0000}"/>
    <cellStyle name="Normal 2 2 2 3 2 2 4 2 2 2 2 2 2" xfId="29706" xr:uid="{00000000-0005-0000-0000-0000511D0000}"/>
    <cellStyle name="Normal 2 2 2 3 2 2 4 2 2 2 2 3" xfId="21560" xr:uid="{00000000-0005-0000-0000-0000521D0000}"/>
    <cellStyle name="Normal 2 2 2 3 2 2 4 2 2 2 3" xfId="8105" xr:uid="{00000000-0005-0000-0000-0000531D0000}"/>
    <cellStyle name="Normal 2 2 2 3 2 2 4 2 2 2 3 2" xfId="16251" xr:uid="{00000000-0005-0000-0000-0000541D0000}"/>
    <cellStyle name="Normal 2 2 2 3 2 2 4 2 2 2 3 2 2" xfId="32547" xr:uid="{00000000-0005-0000-0000-0000551D0000}"/>
    <cellStyle name="Normal 2 2 2 3 2 2 4 2 2 2 3 3" xfId="24401" xr:uid="{00000000-0005-0000-0000-0000561D0000}"/>
    <cellStyle name="Normal 2 2 2 3 2 2 4 2 2 2 4" xfId="10952" xr:uid="{00000000-0005-0000-0000-0000571D0000}"/>
    <cellStyle name="Normal 2 2 2 3 2 2 4 2 2 2 4 2" xfId="27248" xr:uid="{00000000-0005-0000-0000-0000581D0000}"/>
    <cellStyle name="Normal 2 2 2 3 2 2 4 2 2 2 5" xfId="19102" xr:uid="{00000000-0005-0000-0000-0000591D0000}"/>
    <cellStyle name="Normal 2 2 2 3 2 2 4 2 2 3" xfId="4046" xr:uid="{00000000-0005-0000-0000-00005A1D0000}"/>
    <cellStyle name="Normal 2 2 2 3 2 2 4 2 2 3 2" xfId="12192" xr:uid="{00000000-0005-0000-0000-00005B1D0000}"/>
    <cellStyle name="Normal 2 2 2 3 2 2 4 2 2 3 2 2" xfId="28488" xr:uid="{00000000-0005-0000-0000-00005C1D0000}"/>
    <cellStyle name="Normal 2 2 2 3 2 2 4 2 2 3 3" xfId="20342" xr:uid="{00000000-0005-0000-0000-00005D1D0000}"/>
    <cellStyle name="Normal 2 2 2 3 2 2 4 2 2 4" xfId="6695" xr:uid="{00000000-0005-0000-0000-00005E1D0000}"/>
    <cellStyle name="Normal 2 2 2 3 2 2 4 2 2 4 2" xfId="14841" xr:uid="{00000000-0005-0000-0000-00005F1D0000}"/>
    <cellStyle name="Normal 2 2 2 3 2 2 4 2 2 4 2 2" xfId="31137" xr:uid="{00000000-0005-0000-0000-0000601D0000}"/>
    <cellStyle name="Normal 2 2 2 3 2 2 4 2 2 4 3" xfId="22991" xr:uid="{00000000-0005-0000-0000-0000611D0000}"/>
    <cellStyle name="Normal 2 2 2 3 2 2 4 2 2 5" xfId="9542" xr:uid="{00000000-0005-0000-0000-0000621D0000}"/>
    <cellStyle name="Normal 2 2 2 3 2 2 4 2 2 5 2" xfId="25838" xr:uid="{00000000-0005-0000-0000-0000631D0000}"/>
    <cellStyle name="Normal 2 2 2 3 2 2 4 2 2 6" xfId="17692" xr:uid="{00000000-0005-0000-0000-0000641D0000}"/>
    <cellStyle name="Normal 2 2 2 3 2 2 4 2 3" xfId="2101" xr:uid="{00000000-0005-0000-0000-0000651D0000}"/>
    <cellStyle name="Normal 2 2 2 3 2 2 4 2 3 2" xfId="4655" xr:uid="{00000000-0005-0000-0000-0000661D0000}"/>
    <cellStyle name="Normal 2 2 2 3 2 2 4 2 3 2 2" xfId="12801" xr:uid="{00000000-0005-0000-0000-0000671D0000}"/>
    <cellStyle name="Normal 2 2 2 3 2 2 4 2 3 2 2 2" xfId="29097" xr:uid="{00000000-0005-0000-0000-0000681D0000}"/>
    <cellStyle name="Normal 2 2 2 3 2 2 4 2 3 2 3" xfId="20951" xr:uid="{00000000-0005-0000-0000-0000691D0000}"/>
    <cellStyle name="Normal 2 2 2 3 2 2 4 2 3 3" xfId="7400" xr:uid="{00000000-0005-0000-0000-00006A1D0000}"/>
    <cellStyle name="Normal 2 2 2 3 2 2 4 2 3 3 2" xfId="15546" xr:uid="{00000000-0005-0000-0000-00006B1D0000}"/>
    <cellStyle name="Normal 2 2 2 3 2 2 4 2 3 3 2 2" xfId="31842" xr:uid="{00000000-0005-0000-0000-00006C1D0000}"/>
    <cellStyle name="Normal 2 2 2 3 2 2 4 2 3 3 3" xfId="23696" xr:uid="{00000000-0005-0000-0000-00006D1D0000}"/>
    <cellStyle name="Normal 2 2 2 3 2 2 4 2 3 4" xfId="10247" xr:uid="{00000000-0005-0000-0000-00006E1D0000}"/>
    <cellStyle name="Normal 2 2 2 3 2 2 4 2 3 4 2" xfId="26543" xr:uid="{00000000-0005-0000-0000-00006F1D0000}"/>
    <cellStyle name="Normal 2 2 2 3 2 2 4 2 3 5" xfId="18397" xr:uid="{00000000-0005-0000-0000-0000701D0000}"/>
    <cellStyle name="Normal 2 2 2 3 2 2 4 2 4" xfId="3437" xr:uid="{00000000-0005-0000-0000-0000711D0000}"/>
    <cellStyle name="Normal 2 2 2 3 2 2 4 2 4 2" xfId="11583" xr:uid="{00000000-0005-0000-0000-0000721D0000}"/>
    <cellStyle name="Normal 2 2 2 3 2 2 4 2 4 2 2" xfId="27879" xr:uid="{00000000-0005-0000-0000-0000731D0000}"/>
    <cellStyle name="Normal 2 2 2 3 2 2 4 2 4 3" xfId="19733" xr:uid="{00000000-0005-0000-0000-0000741D0000}"/>
    <cellStyle name="Normal 2 2 2 3 2 2 4 2 5" xfId="5990" xr:uid="{00000000-0005-0000-0000-0000751D0000}"/>
    <cellStyle name="Normal 2 2 2 3 2 2 4 2 5 2" xfId="14136" xr:uid="{00000000-0005-0000-0000-0000761D0000}"/>
    <cellStyle name="Normal 2 2 2 3 2 2 4 2 5 2 2" xfId="30432" xr:uid="{00000000-0005-0000-0000-0000771D0000}"/>
    <cellStyle name="Normal 2 2 2 3 2 2 4 2 5 3" xfId="22286" xr:uid="{00000000-0005-0000-0000-0000781D0000}"/>
    <cellStyle name="Normal 2 2 2 3 2 2 4 2 6" xfId="8837" xr:uid="{00000000-0005-0000-0000-0000791D0000}"/>
    <cellStyle name="Normal 2 2 2 3 2 2 4 2 6 2" xfId="25133" xr:uid="{00000000-0005-0000-0000-00007A1D0000}"/>
    <cellStyle name="Normal 2 2 2 3 2 2 4 2 7" xfId="16987" xr:uid="{00000000-0005-0000-0000-00007B1D0000}"/>
    <cellStyle name="Normal 2 2 2 3 2 2 4 3" xfId="1052" xr:uid="{00000000-0005-0000-0000-00007C1D0000}"/>
    <cellStyle name="Normal 2 2 2 3 2 2 4 3 2" xfId="2462" xr:uid="{00000000-0005-0000-0000-00007D1D0000}"/>
    <cellStyle name="Normal 2 2 2 3 2 2 4 3 2 2" xfId="4968" xr:uid="{00000000-0005-0000-0000-00007E1D0000}"/>
    <cellStyle name="Normal 2 2 2 3 2 2 4 3 2 2 2" xfId="13114" xr:uid="{00000000-0005-0000-0000-00007F1D0000}"/>
    <cellStyle name="Normal 2 2 2 3 2 2 4 3 2 2 2 2" xfId="29410" xr:uid="{00000000-0005-0000-0000-0000801D0000}"/>
    <cellStyle name="Normal 2 2 2 3 2 2 4 3 2 2 3" xfId="21264" xr:uid="{00000000-0005-0000-0000-0000811D0000}"/>
    <cellStyle name="Normal 2 2 2 3 2 2 4 3 2 3" xfId="7761" xr:uid="{00000000-0005-0000-0000-0000821D0000}"/>
    <cellStyle name="Normal 2 2 2 3 2 2 4 3 2 3 2" xfId="15907" xr:uid="{00000000-0005-0000-0000-0000831D0000}"/>
    <cellStyle name="Normal 2 2 2 3 2 2 4 3 2 3 2 2" xfId="32203" xr:uid="{00000000-0005-0000-0000-0000841D0000}"/>
    <cellStyle name="Normal 2 2 2 3 2 2 4 3 2 3 3" xfId="24057" xr:uid="{00000000-0005-0000-0000-0000851D0000}"/>
    <cellStyle name="Normal 2 2 2 3 2 2 4 3 2 4" xfId="10608" xr:uid="{00000000-0005-0000-0000-0000861D0000}"/>
    <cellStyle name="Normal 2 2 2 3 2 2 4 3 2 4 2" xfId="26904" xr:uid="{00000000-0005-0000-0000-0000871D0000}"/>
    <cellStyle name="Normal 2 2 2 3 2 2 4 3 2 5" xfId="18758" xr:uid="{00000000-0005-0000-0000-0000881D0000}"/>
    <cellStyle name="Normal 2 2 2 3 2 2 4 3 3" xfId="3750" xr:uid="{00000000-0005-0000-0000-0000891D0000}"/>
    <cellStyle name="Normal 2 2 2 3 2 2 4 3 3 2" xfId="11896" xr:uid="{00000000-0005-0000-0000-00008A1D0000}"/>
    <cellStyle name="Normal 2 2 2 3 2 2 4 3 3 2 2" xfId="28192" xr:uid="{00000000-0005-0000-0000-00008B1D0000}"/>
    <cellStyle name="Normal 2 2 2 3 2 2 4 3 3 3" xfId="20046" xr:uid="{00000000-0005-0000-0000-00008C1D0000}"/>
    <cellStyle name="Normal 2 2 2 3 2 2 4 3 4" xfId="6351" xr:uid="{00000000-0005-0000-0000-00008D1D0000}"/>
    <cellStyle name="Normal 2 2 2 3 2 2 4 3 4 2" xfId="14497" xr:uid="{00000000-0005-0000-0000-00008E1D0000}"/>
    <cellStyle name="Normal 2 2 2 3 2 2 4 3 4 2 2" xfId="30793" xr:uid="{00000000-0005-0000-0000-00008F1D0000}"/>
    <cellStyle name="Normal 2 2 2 3 2 2 4 3 4 3" xfId="22647" xr:uid="{00000000-0005-0000-0000-0000901D0000}"/>
    <cellStyle name="Normal 2 2 2 3 2 2 4 3 5" xfId="9198" xr:uid="{00000000-0005-0000-0000-0000911D0000}"/>
    <cellStyle name="Normal 2 2 2 3 2 2 4 3 5 2" xfId="25494" xr:uid="{00000000-0005-0000-0000-0000921D0000}"/>
    <cellStyle name="Normal 2 2 2 3 2 2 4 3 6" xfId="17348" xr:uid="{00000000-0005-0000-0000-0000931D0000}"/>
    <cellStyle name="Normal 2 2 2 3 2 2 4 4" xfId="1757" xr:uid="{00000000-0005-0000-0000-0000941D0000}"/>
    <cellStyle name="Normal 2 2 2 3 2 2 4 4 2" xfId="4359" xr:uid="{00000000-0005-0000-0000-0000951D0000}"/>
    <cellStyle name="Normal 2 2 2 3 2 2 4 4 2 2" xfId="12505" xr:uid="{00000000-0005-0000-0000-0000961D0000}"/>
    <cellStyle name="Normal 2 2 2 3 2 2 4 4 2 2 2" xfId="28801" xr:uid="{00000000-0005-0000-0000-0000971D0000}"/>
    <cellStyle name="Normal 2 2 2 3 2 2 4 4 2 3" xfId="20655" xr:uid="{00000000-0005-0000-0000-0000981D0000}"/>
    <cellStyle name="Normal 2 2 2 3 2 2 4 4 3" xfId="7056" xr:uid="{00000000-0005-0000-0000-0000991D0000}"/>
    <cellStyle name="Normal 2 2 2 3 2 2 4 4 3 2" xfId="15202" xr:uid="{00000000-0005-0000-0000-00009A1D0000}"/>
    <cellStyle name="Normal 2 2 2 3 2 2 4 4 3 2 2" xfId="31498" xr:uid="{00000000-0005-0000-0000-00009B1D0000}"/>
    <cellStyle name="Normal 2 2 2 3 2 2 4 4 3 3" xfId="23352" xr:uid="{00000000-0005-0000-0000-00009C1D0000}"/>
    <cellStyle name="Normal 2 2 2 3 2 2 4 4 4" xfId="9903" xr:uid="{00000000-0005-0000-0000-00009D1D0000}"/>
    <cellStyle name="Normal 2 2 2 3 2 2 4 4 4 2" xfId="26199" xr:uid="{00000000-0005-0000-0000-00009E1D0000}"/>
    <cellStyle name="Normal 2 2 2 3 2 2 4 4 5" xfId="18053" xr:uid="{00000000-0005-0000-0000-00009F1D0000}"/>
    <cellStyle name="Normal 2 2 2 3 2 2 4 5" xfId="3141" xr:uid="{00000000-0005-0000-0000-0000A01D0000}"/>
    <cellStyle name="Normal 2 2 2 3 2 2 4 5 2" xfId="11287" xr:uid="{00000000-0005-0000-0000-0000A11D0000}"/>
    <cellStyle name="Normal 2 2 2 3 2 2 4 5 2 2" xfId="27583" xr:uid="{00000000-0005-0000-0000-0000A21D0000}"/>
    <cellStyle name="Normal 2 2 2 3 2 2 4 5 3" xfId="19437" xr:uid="{00000000-0005-0000-0000-0000A31D0000}"/>
    <cellStyle name="Normal 2 2 2 3 2 2 4 6" xfId="5646" xr:uid="{00000000-0005-0000-0000-0000A41D0000}"/>
    <cellStyle name="Normal 2 2 2 3 2 2 4 6 2" xfId="13792" xr:uid="{00000000-0005-0000-0000-0000A51D0000}"/>
    <cellStyle name="Normal 2 2 2 3 2 2 4 6 2 2" xfId="30088" xr:uid="{00000000-0005-0000-0000-0000A61D0000}"/>
    <cellStyle name="Normal 2 2 2 3 2 2 4 6 3" xfId="21942" xr:uid="{00000000-0005-0000-0000-0000A71D0000}"/>
    <cellStyle name="Normal 2 2 2 3 2 2 4 7" xfId="8493" xr:uid="{00000000-0005-0000-0000-0000A81D0000}"/>
    <cellStyle name="Normal 2 2 2 3 2 2 4 7 2" xfId="24789" xr:uid="{00000000-0005-0000-0000-0000A91D0000}"/>
    <cellStyle name="Normal 2 2 2 3 2 2 4 8" xfId="16643" xr:uid="{00000000-0005-0000-0000-0000AA1D0000}"/>
    <cellStyle name="Normal 2 2 2 3 2 2 5" xfId="436" xr:uid="{00000000-0005-0000-0000-0000AB1D0000}"/>
    <cellStyle name="Normal 2 2 2 3 2 2 5 2" xfId="1142" xr:uid="{00000000-0005-0000-0000-0000AC1D0000}"/>
    <cellStyle name="Normal 2 2 2 3 2 2 5 2 2" xfId="2552" xr:uid="{00000000-0005-0000-0000-0000AD1D0000}"/>
    <cellStyle name="Normal 2 2 2 3 2 2 5 2 2 2" xfId="5042" xr:uid="{00000000-0005-0000-0000-0000AE1D0000}"/>
    <cellStyle name="Normal 2 2 2 3 2 2 5 2 2 2 2" xfId="13188" xr:uid="{00000000-0005-0000-0000-0000AF1D0000}"/>
    <cellStyle name="Normal 2 2 2 3 2 2 5 2 2 2 2 2" xfId="29484" xr:uid="{00000000-0005-0000-0000-0000B01D0000}"/>
    <cellStyle name="Normal 2 2 2 3 2 2 5 2 2 2 3" xfId="21338" xr:uid="{00000000-0005-0000-0000-0000B11D0000}"/>
    <cellStyle name="Normal 2 2 2 3 2 2 5 2 2 3" xfId="7851" xr:uid="{00000000-0005-0000-0000-0000B21D0000}"/>
    <cellStyle name="Normal 2 2 2 3 2 2 5 2 2 3 2" xfId="15997" xr:uid="{00000000-0005-0000-0000-0000B31D0000}"/>
    <cellStyle name="Normal 2 2 2 3 2 2 5 2 2 3 2 2" xfId="32293" xr:uid="{00000000-0005-0000-0000-0000B41D0000}"/>
    <cellStyle name="Normal 2 2 2 3 2 2 5 2 2 3 3" xfId="24147" xr:uid="{00000000-0005-0000-0000-0000B51D0000}"/>
    <cellStyle name="Normal 2 2 2 3 2 2 5 2 2 4" xfId="10698" xr:uid="{00000000-0005-0000-0000-0000B61D0000}"/>
    <cellStyle name="Normal 2 2 2 3 2 2 5 2 2 4 2" xfId="26994" xr:uid="{00000000-0005-0000-0000-0000B71D0000}"/>
    <cellStyle name="Normal 2 2 2 3 2 2 5 2 2 5" xfId="18848" xr:uid="{00000000-0005-0000-0000-0000B81D0000}"/>
    <cellStyle name="Normal 2 2 2 3 2 2 5 2 3" xfId="3824" xr:uid="{00000000-0005-0000-0000-0000B91D0000}"/>
    <cellStyle name="Normal 2 2 2 3 2 2 5 2 3 2" xfId="11970" xr:uid="{00000000-0005-0000-0000-0000BA1D0000}"/>
    <cellStyle name="Normal 2 2 2 3 2 2 5 2 3 2 2" xfId="28266" xr:uid="{00000000-0005-0000-0000-0000BB1D0000}"/>
    <cellStyle name="Normal 2 2 2 3 2 2 5 2 3 3" xfId="20120" xr:uid="{00000000-0005-0000-0000-0000BC1D0000}"/>
    <cellStyle name="Normal 2 2 2 3 2 2 5 2 4" xfId="6441" xr:uid="{00000000-0005-0000-0000-0000BD1D0000}"/>
    <cellStyle name="Normal 2 2 2 3 2 2 5 2 4 2" xfId="14587" xr:uid="{00000000-0005-0000-0000-0000BE1D0000}"/>
    <cellStyle name="Normal 2 2 2 3 2 2 5 2 4 2 2" xfId="30883" xr:uid="{00000000-0005-0000-0000-0000BF1D0000}"/>
    <cellStyle name="Normal 2 2 2 3 2 2 5 2 4 3" xfId="22737" xr:uid="{00000000-0005-0000-0000-0000C01D0000}"/>
    <cellStyle name="Normal 2 2 2 3 2 2 5 2 5" xfId="9288" xr:uid="{00000000-0005-0000-0000-0000C11D0000}"/>
    <cellStyle name="Normal 2 2 2 3 2 2 5 2 5 2" xfId="25584" xr:uid="{00000000-0005-0000-0000-0000C21D0000}"/>
    <cellStyle name="Normal 2 2 2 3 2 2 5 2 6" xfId="17438" xr:uid="{00000000-0005-0000-0000-0000C31D0000}"/>
    <cellStyle name="Normal 2 2 2 3 2 2 5 3" xfId="1847" xr:uid="{00000000-0005-0000-0000-0000C41D0000}"/>
    <cellStyle name="Normal 2 2 2 3 2 2 5 3 2" xfId="4433" xr:uid="{00000000-0005-0000-0000-0000C51D0000}"/>
    <cellStyle name="Normal 2 2 2 3 2 2 5 3 2 2" xfId="12579" xr:uid="{00000000-0005-0000-0000-0000C61D0000}"/>
    <cellStyle name="Normal 2 2 2 3 2 2 5 3 2 2 2" xfId="28875" xr:uid="{00000000-0005-0000-0000-0000C71D0000}"/>
    <cellStyle name="Normal 2 2 2 3 2 2 5 3 2 3" xfId="20729" xr:uid="{00000000-0005-0000-0000-0000C81D0000}"/>
    <cellStyle name="Normal 2 2 2 3 2 2 5 3 3" xfId="7146" xr:uid="{00000000-0005-0000-0000-0000C91D0000}"/>
    <cellStyle name="Normal 2 2 2 3 2 2 5 3 3 2" xfId="15292" xr:uid="{00000000-0005-0000-0000-0000CA1D0000}"/>
    <cellStyle name="Normal 2 2 2 3 2 2 5 3 3 2 2" xfId="31588" xr:uid="{00000000-0005-0000-0000-0000CB1D0000}"/>
    <cellStyle name="Normal 2 2 2 3 2 2 5 3 3 3" xfId="23442" xr:uid="{00000000-0005-0000-0000-0000CC1D0000}"/>
    <cellStyle name="Normal 2 2 2 3 2 2 5 3 4" xfId="9993" xr:uid="{00000000-0005-0000-0000-0000CD1D0000}"/>
    <cellStyle name="Normal 2 2 2 3 2 2 5 3 4 2" xfId="26289" xr:uid="{00000000-0005-0000-0000-0000CE1D0000}"/>
    <cellStyle name="Normal 2 2 2 3 2 2 5 3 5" xfId="18143" xr:uid="{00000000-0005-0000-0000-0000CF1D0000}"/>
    <cellStyle name="Normal 2 2 2 3 2 2 5 4" xfId="3215" xr:uid="{00000000-0005-0000-0000-0000D01D0000}"/>
    <cellStyle name="Normal 2 2 2 3 2 2 5 4 2" xfId="11361" xr:uid="{00000000-0005-0000-0000-0000D11D0000}"/>
    <cellStyle name="Normal 2 2 2 3 2 2 5 4 2 2" xfId="27657" xr:uid="{00000000-0005-0000-0000-0000D21D0000}"/>
    <cellStyle name="Normal 2 2 2 3 2 2 5 4 3" xfId="19511" xr:uid="{00000000-0005-0000-0000-0000D31D0000}"/>
    <cellStyle name="Normal 2 2 2 3 2 2 5 5" xfId="5736" xr:uid="{00000000-0005-0000-0000-0000D41D0000}"/>
    <cellStyle name="Normal 2 2 2 3 2 2 5 5 2" xfId="13882" xr:uid="{00000000-0005-0000-0000-0000D51D0000}"/>
    <cellStyle name="Normal 2 2 2 3 2 2 5 5 2 2" xfId="30178" xr:uid="{00000000-0005-0000-0000-0000D61D0000}"/>
    <cellStyle name="Normal 2 2 2 3 2 2 5 5 3" xfId="22032" xr:uid="{00000000-0005-0000-0000-0000D71D0000}"/>
    <cellStyle name="Normal 2 2 2 3 2 2 5 6" xfId="8583" xr:uid="{00000000-0005-0000-0000-0000D81D0000}"/>
    <cellStyle name="Normal 2 2 2 3 2 2 5 6 2" xfId="24879" xr:uid="{00000000-0005-0000-0000-0000D91D0000}"/>
    <cellStyle name="Normal 2 2 2 3 2 2 5 7" xfId="16733" xr:uid="{00000000-0005-0000-0000-0000DA1D0000}"/>
    <cellStyle name="Normal 2 2 2 3 2 2 6" xfId="798" xr:uid="{00000000-0005-0000-0000-0000DB1D0000}"/>
    <cellStyle name="Normal 2 2 2 3 2 2 6 2" xfId="2208" xr:uid="{00000000-0005-0000-0000-0000DC1D0000}"/>
    <cellStyle name="Normal 2 2 2 3 2 2 6 2 2" xfId="4746" xr:uid="{00000000-0005-0000-0000-0000DD1D0000}"/>
    <cellStyle name="Normal 2 2 2 3 2 2 6 2 2 2" xfId="12892" xr:uid="{00000000-0005-0000-0000-0000DE1D0000}"/>
    <cellStyle name="Normal 2 2 2 3 2 2 6 2 2 2 2" xfId="29188" xr:uid="{00000000-0005-0000-0000-0000DF1D0000}"/>
    <cellStyle name="Normal 2 2 2 3 2 2 6 2 2 3" xfId="21042" xr:uid="{00000000-0005-0000-0000-0000E01D0000}"/>
    <cellStyle name="Normal 2 2 2 3 2 2 6 2 3" xfId="7507" xr:uid="{00000000-0005-0000-0000-0000E11D0000}"/>
    <cellStyle name="Normal 2 2 2 3 2 2 6 2 3 2" xfId="15653" xr:uid="{00000000-0005-0000-0000-0000E21D0000}"/>
    <cellStyle name="Normal 2 2 2 3 2 2 6 2 3 2 2" xfId="31949" xr:uid="{00000000-0005-0000-0000-0000E31D0000}"/>
    <cellStyle name="Normal 2 2 2 3 2 2 6 2 3 3" xfId="23803" xr:uid="{00000000-0005-0000-0000-0000E41D0000}"/>
    <cellStyle name="Normal 2 2 2 3 2 2 6 2 4" xfId="10354" xr:uid="{00000000-0005-0000-0000-0000E51D0000}"/>
    <cellStyle name="Normal 2 2 2 3 2 2 6 2 4 2" xfId="26650" xr:uid="{00000000-0005-0000-0000-0000E61D0000}"/>
    <cellStyle name="Normal 2 2 2 3 2 2 6 2 5" xfId="18504" xr:uid="{00000000-0005-0000-0000-0000E71D0000}"/>
    <cellStyle name="Normal 2 2 2 3 2 2 6 3" xfId="3528" xr:uid="{00000000-0005-0000-0000-0000E81D0000}"/>
    <cellStyle name="Normal 2 2 2 3 2 2 6 3 2" xfId="11674" xr:uid="{00000000-0005-0000-0000-0000E91D0000}"/>
    <cellStyle name="Normal 2 2 2 3 2 2 6 3 2 2" xfId="27970" xr:uid="{00000000-0005-0000-0000-0000EA1D0000}"/>
    <cellStyle name="Normal 2 2 2 3 2 2 6 3 3" xfId="19824" xr:uid="{00000000-0005-0000-0000-0000EB1D0000}"/>
    <cellStyle name="Normal 2 2 2 3 2 2 6 4" xfId="6097" xr:uid="{00000000-0005-0000-0000-0000EC1D0000}"/>
    <cellStyle name="Normal 2 2 2 3 2 2 6 4 2" xfId="14243" xr:uid="{00000000-0005-0000-0000-0000ED1D0000}"/>
    <cellStyle name="Normal 2 2 2 3 2 2 6 4 2 2" xfId="30539" xr:uid="{00000000-0005-0000-0000-0000EE1D0000}"/>
    <cellStyle name="Normal 2 2 2 3 2 2 6 4 3" xfId="22393" xr:uid="{00000000-0005-0000-0000-0000EF1D0000}"/>
    <cellStyle name="Normal 2 2 2 3 2 2 6 5" xfId="8944" xr:uid="{00000000-0005-0000-0000-0000F01D0000}"/>
    <cellStyle name="Normal 2 2 2 3 2 2 6 5 2" xfId="25240" xr:uid="{00000000-0005-0000-0000-0000F11D0000}"/>
    <cellStyle name="Normal 2 2 2 3 2 2 6 6" xfId="17094" xr:uid="{00000000-0005-0000-0000-0000F21D0000}"/>
    <cellStyle name="Normal 2 2 2 3 2 2 7" xfId="1503" xr:uid="{00000000-0005-0000-0000-0000F31D0000}"/>
    <cellStyle name="Normal 2 2 2 3 2 2 7 2" xfId="4137" xr:uid="{00000000-0005-0000-0000-0000F41D0000}"/>
    <cellStyle name="Normal 2 2 2 3 2 2 7 2 2" xfId="12283" xr:uid="{00000000-0005-0000-0000-0000F51D0000}"/>
    <cellStyle name="Normal 2 2 2 3 2 2 7 2 2 2" xfId="28579" xr:uid="{00000000-0005-0000-0000-0000F61D0000}"/>
    <cellStyle name="Normal 2 2 2 3 2 2 7 2 3" xfId="20433" xr:uid="{00000000-0005-0000-0000-0000F71D0000}"/>
    <cellStyle name="Normal 2 2 2 3 2 2 7 3" xfId="6802" xr:uid="{00000000-0005-0000-0000-0000F81D0000}"/>
    <cellStyle name="Normal 2 2 2 3 2 2 7 3 2" xfId="14948" xr:uid="{00000000-0005-0000-0000-0000F91D0000}"/>
    <cellStyle name="Normal 2 2 2 3 2 2 7 3 2 2" xfId="31244" xr:uid="{00000000-0005-0000-0000-0000FA1D0000}"/>
    <cellStyle name="Normal 2 2 2 3 2 2 7 3 3" xfId="23098" xr:uid="{00000000-0005-0000-0000-0000FB1D0000}"/>
    <cellStyle name="Normal 2 2 2 3 2 2 7 4" xfId="9649" xr:uid="{00000000-0005-0000-0000-0000FC1D0000}"/>
    <cellStyle name="Normal 2 2 2 3 2 2 7 4 2" xfId="25945" xr:uid="{00000000-0005-0000-0000-0000FD1D0000}"/>
    <cellStyle name="Normal 2 2 2 3 2 2 7 5" xfId="17799" xr:uid="{00000000-0005-0000-0000-0000FE1D0000}"/>
    <cellStyle name="Normal 2 2 2 3 2 2 8" xfId="2919" xr:uid="{00000000-0005-0000-0000-0000FF1D0000}"/>
    <cellStyle name="Normal 2 2 2 3 2 2 8 2" xfId="11065" xr:uid="{00000000-0005-0000-0000-0000001E0000}"/>
    <cellStyle name="Normal 2 2 2 3 2 2 8 2 2" xfId="27361" xr:uid="{00000000-0005-0000-0000-0000011E0000}"/>
    <cellStyle name="Normal 2 2 2 3 2 2 8 3" xfId="19215" xr:uid="{00000000-0005-0000-0000-0000021E0000}"/>
    <cellStyle name="Normal 2 2 2 3 2 2 9" xfId="5392" xr:uid="{00000000-0005-0000-0000-0000031E0000}"/>
    <cellStyle name="Normal 2 2 2 3 2 2 9 2" xfId="13538" xr:uid="{00000000-0005-0000-0000-0000041E0000}"/>
    <cellStyle name="Normal 2 2 2 3 2 2 9 2 2" xfId="29834" xr:uid="{00000000-0005-0000-0000-0000051E0000}"/>
    <cellStyle name="Normal 2 2 2 3 2 2 9 3" xfId="21688" xr:uid="{00000000-0005-0000-0000-0000061E0000}"/>
    <cellStyle name="Normal 2 2 2 3 2 3" xfId="138" xr:uid="{00000000-0005-0000-0000-0000071E0000}"/>
    <cellStyle name="Normal 2 2 2 3 2 3 2" xfId="482" xr:uid="{00000000-0005-0000-0000-0000081E0000}"/>
    <cellStyle name="Normal 2 2 2 3 2 3 2 2" xfId="1188" xr:uid="{00000000-0005-0000-0000-0000091E0000}"/>
    <cellStyle name="Normal 2 2 2 3 2 3 2 2 2" xfId="2598" xr:uid="{00000000-0005-0000-0000-00000A1E0000}"/>
    <cellStyle name="Normal 2 2 2 3 2 3 2 2 2 2" xfId="5080" xr:uid="{00000000-0005-0000-0000-00000B1E0000}"/>
    <cellStyle name="Normal 2 2 2 3 2 3 2 2 2 2 2" xfId="13226" xr:uid="{00000000-0005-0000-0000-00000C1E0000}"/>
    <cellStyle name="Normal 2 2 2 3 2 3 2 2 2 2 2 2" xfId="29522" xr:uid="{00000000-0005-0000-0000-00000D1E0000}"/>
    <cellStyle name="Normal 2 2 2 3 2 3 2 2 2 2 3" xfId="21376" xr:uid="{00000000-0005-0000-0000-00000E1E0000}"/>
    <cellStyle name="Normal 2 2 2 3 2 3 2 2 2 3" xfId="7897" xr:uid="{00000000-0005-0000-0000-00000F1E0000}"/>
    <cellStyle name="Normal 2 2 2 3 2 3 2 2 2 3 2" xfId="16043" xr:uid="{00000000-0005-0000-0000-0000101E0000}"/>
    <cellStyle name="Normal 2 2 2 3 2 3 2 2 2 3 2 2" xfId="32339" xr:uid="{00000000-0005-0000-0000-0000111E0000}"/>
    <cellStyle name="Normal 2 2 2 3 2 3 2 2 2 3 3" xfId="24193" xr:uid="{00000000-0005-0000-0000-0000121E0000}"/>
    <cellStyle name="Normal 2 2 2 3 2 3 2 2 2 4" xfId="10744" xr:uid="{00000000-0005-0000-0000-0000131E0000}"/>
    <cellStyle name="Normal 2 2 2 3 2 3 2 2 2 4 2" xfId="27040" xr:uid="{00000000-0005-0000-0000-0000141E0000}"/>
    <cellStyle name="Normal 2 2 2 3 2 3 2 2 2 5" xfId="18894" xr:uid="{00000000-0005-0000-0000-0000151E0000}"/>
    <cellStyle name="Normal 2 2 2 3 2 3 2 2 3" xfId="3862" xr:uid="{00000000-0005-0000-0000-0000161E0000}"/>
    <cellStyle name="Normal 2 2 2 3 2 3 2 2 3 2" xfId="12008" xr:uid="{00000000-0005-0000-0000-0000171E0000}"/>
    <cellStyle name="Normal 2 2 2 3 2 3 2 2 3 2 2" xfId="28304" xr:uid="{00000000-0005-0000-0000-0000181E0000}"/>
    <cellStyle name="Normal 2 2 2 3 2 3 2 2 3 3" xfId="20158" xr:uid="{00000000-0005-0000-0000-0000191E0000}"/>
    <cellStyle name="Normal 2 2 2 3 2 3 2 2 4" xfId="6487" xr:uid="{00000000-0005-0000-0000-00001A1E0000}"/>
    <cellStyle name="Normal 2 2 2 3 2 3 2 2 4 2" xfId="14633" xr:uid="{00000000-0005-0000-0000-00001B1E0000}"/>
    <cellStyle name="Normal 2 2 2 3 2 3 2 2 4 2 2" xfId="30929" xr:uid="{00000000-0005-0000-0000-00001C1E0000}"/>
    <cellStyle name="Normal 2 2 2 3 2 3 2 2 4 3" xfId="22783" xr:uid="{00000000-0005-0000-0000-00001D1E0000}"/>
    <cellStyle name="Normal 2 2 2 3 2 3 2 2 5" xfId="9334" xr:uid="{00000000-0005-0000-0000-00001E1E0000}"/>
    <cellStyle name="Normal 2 2 2 3 2 3 2 2 5 2" xfId="25630" xr:uid="{00000000-0005-0000-0000-00001F1E0000}"/>
    <cellStyle name="Normal 2 2 2 3 2 3 2 2 6" xfId="17484" xr:uid="{00000000-0005-0000-0000-0000201E0000}"/>
    <cellStyle name="Normal 2 2 2 3 2 3 2 3" xfId="1893" xr:uid="{00000000-0005-0000-0000-0000211E0000}"/>
    <cellStyle name="Normal 2 2 2 3 2 3 2 3 2" xfId="4471" xr:uid="{00000000-0005-0000-0000-0000221E0000}"/>
    <cellStyle name="Normal 2 2 2 3 2 3 2 3 2 2" xfId="12617" xr:uid="{00000000-0005-0000-0000-0000231E0000}"/>
    <cellStyle name="Normal 2 2 2 3 2 3 2 3 2 2 2" xfId="28913" xr:uid="{00000000-0005-0000-0000-0000241E0000}"/>
    <cellStyle name="Normal 2 2 2 3 2 3 2 3 2 3" xfId="20767" xr:uid="{00000000-0005-0000-0000-0000251E0000}"/>
    <cellStyle name="Normal 2 2 2 3 2 3 2 3 3" xfId="7192" xr:uid="{00000000-0005-0000-0000-0000261E0000}"/>
    <cellStyle name="Normal 2 2 2 3 2 3 2 3 3 2" xfId="15338" xr:uid="{00000000-0005-0000-0000-0000271E0000}"/>
    <cellStyle name="Normal 2 2 2 3 2 3 2 3 3 2 2" xfId="31634" xr:uid="{00000000-0005-0000-0000-0000281E0000}"/>
    <cellStyle name="Normal 2 2 2 3 2 3 2 3 3 3" xfId="23488" xr:uid="{00000000-0005-0000-0000-0000291E0000}"/>
    <cellStyle name="Normal 2 2 2 3 2 3 2 3 4" xfId="10039" xr:uid="{00000000-0005-0000-0000-00002A1E0000}"/>
    <cellStyle name="Normal 2 2 2 3 2 3 2 3 4 2" xfId="26335" xr:uid="{00000000-0005-0000-0000-00002B1E0000}"/>
    <cellStyle name="Normal 2 2 2 3 2 3 2 3 5" xfId="18189" xr:uid="{00000000-0005-0000-0000-00002C1E0000}"/>
    <cellStyle name="Normal 2 2 2 3 2 3 2 4" xfId="3253" xr:uid="{00000000-0005-0000-0000-00002D1E0000}"/>
    <cellStyle name="Normal 2 2 2 3 2 3 2 4 2" xfId="11399" xr:uid="{00000000-0005-0000-0000-00002E1E0000}"/>
    <cellStyle name="Normal 2 2 2 3 2 3 2 4 2 2" xfId="27695" xr:uid="{00000000-0005-0000-0000-00002F1E0000}"/>
    <cellStyle name="Normal 2 2 2 3 2 3 2 4 3" xfId="19549" xr:uid="{00000000-0005-0000-0000-0000301E0000}"/>
    <cellStyle name="Normal 2 2 2 3 2 3 2 5" xfId="5782" xr:uid="{00000000-0005-0000-0000-0000311E0000}"/>
    <cellStyle name="Normal 2 2 2 3 2 3 2 5 2" xfId="13928" xr:uid="{00000000-0005-0000-0000-0000321E0000}"/>
    <cellStyle name="Normal 2 2 2 3 2 3 2 5 2 2" xfId="30224" xr:uid="{00000000-0005-0000-0000-0000331E0000}"/>
    <cellStyle name="Normal 2 2 2 3 2 3 2 5 3" xfId="22078" xr:uid="{00000000-0005-0000-0000-0000341E0000}"/>
    <cellStyle name="Normal 2 2 2 3 2 3 2 6" xfId="8629" xr:uid="{00000000-0005-0000-0000-0000351E0000}"/>
    <cellStyle name="Normal 2 2 2 3 2 3 2 6 2" xfId="24925" xr:uid="{00000000-0005-0000-0000-0000361E0000}"/>
    <cellStyle name="Normal 2 2 2 3 2 3 2 7" xfId="16779" xr:uid="{00000000-0005-0000-0000-0000371E0000}"/>
    <cellStyle name="Normal 2 2 2 3 2 3 3" xfId="844" xr:uid="{00000000-0005-0000-0000-0000381E0000}"/>
    <cellStyle name="Normal 2 2 2 3 2 3 3 2" xfId="2254" xr:uid="{00000000-0005-0000-0000-0000391E0000}"/>
    <cellStyle name="Normal 2 2 2 3 2 3 3 2 2" xfId="4784" xr:uid="{00000000-0005-0000-0000-00003A1E0000}"/>
    <cellStyle name="Normal 2 2 2 3 2 3 3 2 2 2" xfId="12930" xr:uid="{00000000-0005-0000-0000-00003B1E0000}"/>
    <cellStyle name="Normal 2 2 2 3 2 3 3 2 2 2 2" xfId="29226" xr:uid="{00000000-0005-0000-0000-00003C1E0000}"/>
    <cellStyle name="Normal 2 2 2 3 2 3 3 2 2 3" xfId="21080" xr:uid="{00000000-0005-0000-0000-00003D1E0000}"/>
    <cellStyle name="Normal 2 2 2 3 2 3 3 2 3" xfId="7553" xr:uid="{00000000-0005-0000-0000-00003E1E0000}"/>
    <cellStyle name="Normal 2 2 2 3 2 3 3 2 3 2" xfId="15699" xr:uid="{00000000-0005-0000-0000-00003F1E0000}"/>
    <cellStyle name="Normal 2 2 2 3 2 3 3 2 3 2 2" xfId="31995" xr:uid="{00000000-0005-0000-0000-0000401E0000}"/>
    <cellStyle name="Normal 2 2 2 3 2 3 3 2 3 3" xfId="23849" xr:uid="{00000000-0005-0000-0000-0000411E0000}"/>
    <cellStyle name="Normal 2 2 2 3 2 3 3 2 4" xfId="10400" xr:uid="{00000000-0005-0000-0000-0000421E0000}"/>
    <cellStyle name="Normal 2 2 2 3 2 3 3 2 4 2" xfId="26696" xr:uid="{00000000-0005-0000-0000-0000431E0000}"/>
    <cellStyle name="Normal 2 2 2 3 2 3 3 2 5" xfId="18550" xr:uid="{00000000-0005-0000-0000-0000441E0000}"/>
    <cellStyle name="Normal 2 2 2 3 2 3 3 3" xfId="3566" xr:uid="{00000000-0005-0000-0000-0000451E0000}"/>
    <cellStyle name="Normal 2 2 2 3 2 3 3 3 2" xfId="11712" xr:uid="{00000000-0005-0000-0000-0000461E0000}"/>
    <cellStyle name="Normal 2 2 2 3 2 3 3 3 2 2" xfId="28008" xr:uid="{00000000-0005-0000-0000-0000471E0000}"/>
    <cellStyle name="Normal 2 2 2 3 2 3 3 3 3" xfId="19862" xr:uid="{00000000-0005-0000-0000-0000481E0000}"/>
    <cellStyle name="Normal 2 2 2 3 2 3 3 4" xfId="6143" xr:uid="{00000000-0005-0000-0000-0000491E0000}"/>
    <cellStyle name="Normal 2 2 2 3 2 3 3 4 2" xfId="14289" xr:uid="{00000000-0005-0000-0000-00004A1E0000}"/>
    <cellStyle name="Normal 2 2 2 3 2 3 3 4 2 2" xfId="30585" xr:uid="{00000000-0005-0000-0000-00004B1E0000}"/>
    <cellStyle name="Normal 2 2 2 3 2 3 3 4 3" xfId="22439" xr:uid="{00000000-0005-0000-0000-00004C1E0000}"/>
    <cellStyle name="Normal 2 2 2 3 2 3 3 5" xfId="8990" xr:uid="{00000000-0005-0000-0000-00004D1E0000}"/>
    <cellStyle name="Normal 2 2 2 3 2 3 3 5 2" xfId="25286" xr:uid="{00000000-0005-0000-0000-00004E1E0000}"/>
    <cellStyle name="Normal 2 2 2 3 2 3 3 6" xfId="17140" xr:uid="{00000000-0005-0000-0000-00004F1E0000}"/>
    <cellStyle name="Normal 2 2 2 3 2 3 4" xfId="1549" xr:uid="{00000000-0005-0000-0000-0000501E0000}"/>
    <cellStyle name="Normal 2 2 2 3 2 3 4 2" xfId="4175" xr:uid="{00000000-0005-0000-0000-0000511E0000}"/>
    <cellStyle name="Normal 2 2 2 3 2 3 4 2 2" xfId="12321" xr:uid="{00000000-0005-0000-0000-0000521E0000}"/>
    <cellStyle name="Normal 2 2 2 3 2 3 4 2 2 2" xfId="28617" xr:uid="{00000000-0005-0000-0000-0000531E0000}"/>
    <cellStyle name="Normal 2 2 2 3 2 3 4 2 3" xfId="20471" xr:uid="{00000000-0005-0000-0000-0000541E0000}"/>
    <cellStyle name="Normal 2 2 2 3 2 3 4 3" xfId="6848" xr:uid="{00000000-0005-0000-0000-0000551E0000}"/>
    <cellStyle name="Normal 2 2 2 3 2 3 4 3 2" xfId="14994" xr:uid="{00000000-0005-0000-0000-0000561E0000}"/>
    <cellStyle name="Normal 2 2 2 3 2 3 4 3 2 2" xfId="31290" xr:uid="{00000000-0005-0000-0000-0000571E0000}"/>
    <cellStyle name="Normal 2 2 2 3 2 3 4 3 3" xfId="23144" xr:uid="{00000000-0005-0000-0000-0000581E0000}"/>
    <cellStyle name="Normal 2 2 2 3 2 3 4 4" xfId="9695" xr:uid="{00000000-0005-0000-0000-0000591E0000}"/>
    <cellStyle name="Normal 2 2 2 3 2 3 4 4 2" xfId="25991" xr:uid="{00000000-0005-0000-0000-00005A1E0000}"/>
    <cellStyle name="Normal 2 2 2 3 2 3 4 5" xfId="17845" xr:uid="{00000000-0005-0000-0000-00005B1E0000}"/>
    <cellStyle name="Normal 2 2 2 3 2 3 5" xfId="2957" xr:uid="{00000000-0005-0000-0000-00005C1E0000}"/>
    <cellStyle name="Normal 2 2 2 3 2 3 5 2" xfId="11103" xr:uid="{00000000-0005-0000-0000-00005D1E0000}"/>
    <cellStyle name="Normal 2 2 2 3 2 3 5 2 2" xfId="27399" xr:uid="{00000000-0005-0000-0000-00005E1E0000}"/>
    <cellStyle name="Normal 2 2 2 3 2 3 5 3" xfId="19253" xr:uid="{00000000-0005-0000-0000-00005F1E0000}"/>
    <cellStyle name="Normal 2 2 2 3 2 3 6" xfId="5438" xr:uid="{00000000-0005-0000-0000-0000601E0000}"/>
    <cellStyle name="Normal 2 2 2 3 2 3 6 2" xfId="13584" xr:uid="{00000000-0005-0000-0000-0000611E0000}"/>
    <cellStyle name="Normal 2 2 2 3 2 3 6 2 2" xfId="29880" xr:uid="{00000000-0005-0000-0000-0000621E0000}"/>
    <cellStyle name="Normal 2 2 2 3 2 3 6 3" xfId="21734" xr:uid="{00000000-0005-0000-0000-0000631E0000}"/>
    <cellStyle name="Normal 2 2 2 3 2 3 7" xfId="8285" xr:uid="{00000000-0005-0000-0000-0000641E0000}"/>
    <cellStyle name="Normal 2 2 2 3 2 3 7 2" xfId="24581" xr:uid="{00000000-0005-0000-0000-0000651E0000}"/>
    <cellStyle name="Normal 2 2 2 3 2 3 8" xfId="16435" xr:uid="{00000000-0005-0000-0000-0000661E0000}"/>
    <cellStyle name="Normal 2 2 2 3 2 4" xfId="220" xr:uid="{00000000-0005-0000-0000-0000671E0000}"/>
    <cellStyle name="Normal 2 2 2 3 2 4 2" xfId="564" xr:uid="{00000000-0005-0000-0000-0000681E0000}"/>
    <cellStyle name="Normal 2 2 2 3 2 4 2 2" xfId="1270" xr:uid="{00000000-0005-0000-0000-0000691E0000}"/>
    <cellStyle name="Normal 2 2 2 3 2 4 2 2 2" xfId="2680" xr:uid="{00000000-0005-0000-0000-00006A1E0000}"/>
    <cellStyle name="Normal 2 2 2 3 2 4 2 2 2 2" xfId="5154" xr:uid="{00000000-0005-0000-0000-00006B1E0000}"/>
    <cellStyle name="Normal 2 2 2 3 2 4 2 2 2 2 2" xfId="13300" xr:uid="{00000000-0005-0000-0000-00006C1E0000}"/>
    <cellStyle name="Normal 2 2 2 3 2 4 2 2 2 2 2 2" xfId="29596" xr:uid="{00000000-0005-0000-0000-00006D1E0000}"/>
    <cellStyle name="Normal 2 2 2 3 2 4 2 2 2 2 3" xfId="21450" xr:uid="{00000000-0005-0000-0000-00006E1E0000}"/>
    <cellStyle name="Normal 2 2 2 3 2 4 2 2 2 3" xfId="7979" xr:uid="{00000000-0005-0000-0000-00006F1E0000}"/>
    <cellStyle name="Normal 2 2 2 3 2 4 2 2 2 3 2" xfId="16125" xr:uid="{00000000-0005-0000-0000-0000701E0000}"/>
    <cellStyle name="Normal 2 2 2 3 2 4 2 2 2 3 2 2" xfId="32421" xr:uid="{00000000-0005-0000-0000-0000711E0000}"/>
    <cellStyle name="Normal 2 2 2 3 2 4 2 2 2 3 3" xfId="24275" xr:uid="{00000000-0005-0000-0000-0000721E0000}"/>
    <cellStyle name="Normal 2 2 2 3 2 4 2 2 2 4" xfId="10826" xr:uid="{00000000-0005-0000-0000-0000731E0000}"/>
    <cellStyle name="Normal 2 2 2 3 2 4 2 2 2 4 2" xfId="27122" xr:uid="{00000000-0005-0000-0000-0000741E0000}"/>
    <cellStyle name="Normal 2 2 2 3 2 4 2 2 2 5" xfId="18976" xr:uid="{00000000-0005-0000-0000-0000751E0000}"/>
    <cellStyle name="Normal 2 2 2 3 2 4 2 2 3" xfId="3936" xr:uid="{00000000-0005-0000-0000-0000761E0000}"/>
    <cellStyle name="Normal 2 2 2 3 2 4 2 2 3 2" xfId="12082" xr:uid="{00000000-0005-0000-0000-0000771E0000}"/>
    <cellStyle name="Normal 2 2 2 3 2 4 2 2 3 2 2" xfId="28378" xr:uid="{00000000-0005-0000-0000-0000781E0000}"/>
    <cellStyle name="Normal 2 2 2 3 2 4 2 2 3 3" xfId="20232" xr:uid="{00000000-0005-0000-0000-0000791E0000}"/>
    <cellStyle name="Normal 2 2 2 3 2 4 2 2 4" xfId="6569" xr:uid="{00000000-0005-0000-0000-00007A1E0000}"/>
    <cellStyle name="Normal 2 2 2 3 2 4 2 2 4 2" xfId="14715" xr:uid="{00000000-0005-0000-0000-00007B1E0000}"/>
    <cellStyle name="Normal 2 2 2 3 2 4 2 2 4 2 2" xfId="31011" xr:uid="{00000000-0005-0000-0000-00007C1E0000}"/>
    <cellStyle name="Normal 2 2 2 3 2 4 2 2 4 3" xfId="22865" xr:uid="{00000000-0005-0000-0000-00007D1E0000}"/>
    <cellStyle name="Normal 2 2 2 3 2 4 2 2 5" xfId="9416" xr:uid="{00000000-0005-0000-0000-00007E1E0000}"/>
    <cellStyle name="Normal 2 2 2 3 2 4 2 2 5 2" xfId="25712" xr:uid="{00000000-0005-0000-0000-00007F1E0000}"/>
    <cellStyle name="Normal 2 2 2 3 2 4 2 2 6" xfId="17566" xr:uid="{00000000-0005-0000-0000-0000801E0000}"/>
    <cellStyle name="Normal 2 2 2 3 2 4 2 3" xfId="1975" xr:uid="{00000000-0005-0000-0000-0000811E0000}"/>
    <cellStyle name="Normal 2 2 2 3 2 4 2 3 2" xfId="4545" xr:uid="{00000000-0005-0000-0000-0000821E0000}"/>
    <cellStyle name="Normal 2 2 2 3 2 4 2 3 2 2" xfId="12691" xr:uid="{00000000-0005-0000-0000-0000831E0000}"/>
    <cellStyle name="Normal 2 2 2 3 2 4 2 3 2 2 2" xfId="28987" xr:uid="{00000000-0005-0000-0000-0000841E0000}"/>
    <cellStyle name="Normal 2 2 2 3 2 4 2 3 2 3" xfId="20841" xr:uid="{00000000-0005-0000-0000-0000851E0000}"/>
    <cellStyle name="Normal 2 2 2 3 2 4 2 3 3" xfId="7274" xr:uid="{00000000-0005-0000-0000-0000861E0000}"/>
    <cellStyle name="Normal 2 2 2 3 2 4 2 3 3 2" xfId="15420" xr:uid="{00000000-0005-0000-0000-0000871E0000}"/>
    <cellStyle name="Normal 2 2 2 3 2 4 2 3 3 2 2" xfId="31716" xr:uid="{00000000-0005-0000-0000-0000881E0000}"/>
    <cellStyle name="Normal 2 2 2 3 2 4 2 3 3 3" xfId="23570" xr:uid="{00000000-0005-0000-0000-0000891E0000}"/>
    <cellStyle name="Normal 2 2 2 3 2 4 2 3 4" xfId="10121" xr:uid="{00000000-0005-0000-0000-00008A1E0000}"/>
    <cellStyle name="Normal 2 2 2 3 2 4 2 3 4 2" xfId="26417" xr:uid="{00000000-0005-0000-0000-00008B1E0000}"/>
    <cellStyle name="Normal 2 2 2 3 2 4 2 3 5" xfId="18271" xr:uid="{00000000-0005-0000-0000-00008C1E0000}"/>
    <cellStyle name="Normal 2 2 2 3 2 4 2 4" xfId="3327" xr:uid="{00000000-0005-0000-0000-00008D1E0000}"/>
    <cellStyle name="Normal 2 2 2 3 2 4 2 4 2" xfId="11473" xr:uid="{00000000-0005-0000-0000-00008E1E0000}"/>
    <cellStyle name="Normal 2 2 2 3 2 4 2 4 2 2" xfId="27769" xr:uid="{00000000-0005-0000-0000-00008F1E0000}"/>
    <cellStyle name="Normal 2 2 2 3 2 4 2 4 3" xfId="19623" xr:uid="{00000000-0005-0000-0000-0000901E0000}"/>
    <cellStyle name="Normal 2 2 2 3 2 4 2 5" xfId="5864" xr:uid="{00000000-0005-0000-0000-0000911E0000}"/>
    <cellStyle name="Normal 2 2 2 3 2 4 2 5 2" xfId="14010" xr:uid="{00000000-0005-0000-0000-0000921E0000}"/>
    <cellStyle name="Normal 2 2 2 3 2 4 2 5 2 2" xfId="30306" xr:uid="{00000000-0005-0000-0000-0000931E0000}"/>
    <cellStyle name="Normal 2 2 2 3 2 4 2 5 3" xfId="22160" xr:uid="{00000000-0005-0000-0000-0000941E0000}"/>
    <cellStyle name="Normal 2 2 2 3 2 4 2 6" xfId="8711" xr:uid="{00000000-0005-0000-0000-0000951E0000}"/>
    <cellStyle name="Normal 2 2 2 3 2 4 2 6 2" xfId="25007" xr:uid="{00000000-0005-0000-0000-0000961E0000}"/>
    <cellStyle name="Normal 2 2 2 3 2 4 2 7" xfId="16861" xr:uid="{00000000-0005-0000-0000-0000971E0000}"/>
    <cellStyle name="Normal 2 2 2 3 2 4 3" xfId="926" xr:uid="{00000000-0005-0000-0000-0000981E0000}"/>
    <cellStyle name="Normal 2 2 2 3 2 4 3 2" xfId="2336" xr:uid="{00000000-0005-0000-0000-0000991E0000}"/>
    <cellStyle name="Normal 2 2 2 3 2 4 3 2 2" xfId="4858" xr:uid="{00000000-0005-0000-0000-00009A1E0000}"/>
    <cellStyle name="Normal 2 2 2 3 2 4 3 2 2 2" xfId="13004" xr:uid="{00000000-0005-0000-0000-00009B1E0000}"/>
    <cellStyle name="Normal 2 2 2 3 2 4 3 2 2 2 2" xfId="29300" xr:uid="{00000000-0005-0000-0000-00009C1E0000}"/>
    <cellStyle name="Normal 2 2 2 3 2 4 3 2 2 3" xfId="21154" xr:uid="{00000000-0005-0000-0000-00009D1E0000}"/>
    <cellStyle name="Normal 2 2 2 3 2 4 3 2 3" xfId="7635" xr:uid="{00000000-0005-0000-0000-00009E1E0000}"/>
    <cellStyle name="Normal 2 2 2 3 2 4 3 2 3 2" xfId="15781" xr:uid="{00000000-0005-0000-0000-00009F1E0000}"/>
    <cellStyle name="Normal 2 2 2 3 2 4 3 2 3 2 2" xfId="32077" xr:uid="{00000000-0005-0000-0000-0000A01E0000}"/>
    <cellStyle name="Normal 2 2 2 3 2 4 3 2 3 3" xfId="23931" xr:uid="{00000000-0005-0000-0000-0000A11E0000}"/>
    <cellStyle name="Normal 2 2 2 3 2 4 3 2 4" xfId="10482" xr:uid="{00000000-0005-0000-0000-0000A21E0000}"/>
    <cellStyle name="Normal 2 2 2 3 2 4 3 2 4 2" xfId="26778" xr:uid="{00000000-0005-0000-0000-0000A31E0000}"/>
    <cellStyle name="Normal 2 2 2 3 2 4 3 2 5" xfId="18632" xr:uid="{00000000-0005-0000-0000-0000A41E0000}"/>
    <cellStyle name="Normal 2 2 2 3 2 4 3 3" xfId="3640" xr:uid="{00000000-0005-0000-0000-0000A51E0000}"/>
    <cellStyle name="Normal 2 2 2 3 2 4 3 3 2" xfId="11786" xr:uid="{00000000-0005-0000-0000-0000A61E0000}"/>
    <cellStyle name="Normal 2 2 2 3 2 4 3 3 2 2" xfId="28082" xr:uid="{00000000-0005-0000-0000-0000A71E0000}"/>
    <cellStyle name="Normal 2 2 2 3 2 4 3 3 3" xfId="19936" xr:uid="{00000000-0005-0000-0000-0000A81E0000}"/>
    <cellStyle name="Normal 2 2 2 3 2 4 3 4" xfId="6225" xr:uid="{00000000-0005-0000-0000-0000A91E0000}"/>
    <cellStyle name="Normal 2 2 2 3 2 4 3 4 2" xfId="14371" xr:uid="{00000000-0005-0000-0000-0000AA1E0000}"/>
    <cellStyle name="Normal 2 2 2 3 2 4 3 4 2 2" xfId="30667" xr:uid="{00000000-0005-0000-0000-0000AB1E0000}"/>
    <cellStyle name="Normal 2 2 2 3 2 4 3 4 3" xfId="22521" xr:uid="{00000000-0005-0000-0000-0000AC1E0000}"/>
    <cellStyle name="Normal 2 2 2 3 2 4 3 5" xfId="9072" xr:uid="{00000000-0005-0000-0000-0000AD1E0000}"/>
    <cellStyle name="Normal 2 2 2 3 2 4 3 5 2" xfId="25368" xr:uid="{00000000-0005-0000-0000-0000AE1E0000}"/>
    <cellStyle name="Normal 2 2 2 3 2 4 3 6" xfId="17222" xr:uid="{00000000-0005-0000-0000-0000AF1E0000}"/>
    <cellStyle name="Normal 2 2 2 3 2 4 4" xfId="1631" xr:uid="{00000000-0005-0000-0000-0000B01E0000}"/>
    <cellStyle name="Normal 2 2 2 3 2 4 4 2" xfId="4249" xr:uid="{00000000-0005-0000-0000-0000B11E0000}"/>
    <cellStyle name="Normal 2 2 2 3 2 4 4 2 2" xfId="12395" xr:uid="{00000000-0005-0000-0000-0000B21E0000}"/>
    <cellStyle name="Normal 2 2 2 3 2 4 4 2 2 2" xfId="28691" xr:uid="{00000000-0005-0000-0000-0000B31E0000}"/>
    <cellStyle name="Normal 2 2 2 3 2 4 4 2 3" xfId="20545" xr:uid="{00000000-0005-0000-0000-0000B41E0000}"/>
    <cellStyle name="Normal 2 2 2 3 2 4 4 3" xfId="6930" xr:uid="{00000000-0005-0000-0000-0000B51E0000}"/>
    <cellStyle name="Normal 2 2 2 3 2 4 4 3 2" xfId="15076" xr:uid="{00000000-0005-0000-0000-0000B61E0000}"/>
    <cellStyle name="Normal 2 2 2 3 2 4 4 3 2 2" xfId="31372" xr:uid="{00000000-0005-0000-0000-0000B71E0000}"/>
    <cellStyle name="Normal 2 2 2 3 2 4 4 3 3" xfId="23226" xr:uid="{00000000-0005-0000-0000-0000B81E0000}"/>
    <cellStyle name="Normal 2 2 2 3 2 4 4 4" xfId="9777" xr:uid="{00000000-0005-0000-0000-0000B91E0000}"/>
    <cellStyle name="Normal 2 2 2 3 2 4 4 4 2" xfId="26073" xr:uid="{00000000-0005-0000-0000-0000BA1E0000}"/>
    <cellStyle name="Normal 2 2 2 3 2 4 4 5" xfId="17927" xr:uid="{00000000-0005-0000-0000-0000BB1E0000}"/>
    <cellStyle name="Normal 2 2 2 3 2 4 5" xfId="3031" xr:uid="{00000000-0005-0000-0000-0000BC1E0000}"/>
    <cellStyle name="Normal 2 2 2 3 2 4 5 2" xfId="11177" xr:uid="{00000000-0005-0000-0000-0000BD1E0000}"/>
    <cellStyle name="Normal 2 2 2 3 2 4 5 2 2" xfId="27473" xr:uid="{00000000-0005-0000-0000-0000BE1E0000}"/>
    <cellStyle name="Normal 2 2 2 3 2 4 5 3" xfId="19327" xr:uid="{00000000-0005-0000-0000-0000BF1E0000}"/>
    <cellStyle name="Normal 2 2 2 3 2 4 6" xfId="5520" xr:uid="{00000000-0005-0000-0000-0000C01E0000}"/>
    <cellStyle name="Normal 2 2 2 3 2 4 6 2" xfId="13666" xr:uid="{00000000-0005-0000-0000-0000C11E0000}"/>
    <cellStyle name="Normal 2 2 2 3 2 4 6 2 2" xfId="29962" xr:uid="{00000000-0005-0000-0000-0000C21E0000}"/>
    <cellStyle name="Normal 2 2 2 3 2 4 6 3" xfId="21816" xr:uid="{00000000-0005-0000-0000-0000C31E0000}"/>
    <cellStyle name="Normal 2 2 2 3 2 4 7" xfId="8367" xr:uid="{00000000-0005-0000-0000-0000C41E0000}"/>
    <cellStyle name="Normal 2 2 2 3 2 4 7 2" xfId="24663" xr:uid="{00000000-0005-0000-0000-0000C51E0000}"/>
    <cellStyle name="Normal 2 2 2 3 2 4 8" xfId="16517" xr:uid="{00000000-0005-0000-0000-0000C61E0000}"/>
    <cellStyle name="Normal 2 2 2 3 2 5" xfId="302" xr:uid="{00000000-0005-0000-0000-0000C71E0000}"/>
    <cellStyle name="Normal 2 2 2 3 2 5 2" xfId="646" xr:uid="{00000000-0005-0000-0000-0000C81E0000}"/>
    <cellStyle name="Normal 2 2 2 3 2 5 2 2" xfId="1352" xr:uid="{00000000-0005-0000-0000-0000C91E0000}"/>
    <cellStyle name="Normal 2 2 2 3 2 5 2 2 2" xfId="2762" xr:uid="{00000000-0005-0000-0000-0000CA1E0000}"/>
    <cellStyle name="Normal 2 2 2 3 2 5 2 2 2 2" xfId="5228" xr:uid="{00000000-0005-0000-0000-0000CB1E0000}"/>
    <cellStyle name="Normal 2 2 2 3 2 5 2 2 2 2 2" xfId="13374" xr:uid="{00000000-0005-0000-0000-0000CC1E0000}"/>
    <cellStyle name="Normal 2 2 2 3 2 5 2 2 2 2 2 2" xfId="29670" xr:uid="{00000000-0005-0000-0000-0000CD1E0000}"/>
    <cellStyle name="Normal 2 2 2 3 2 5 2 2 2 2 3" xfId="21524" xr:uid="{00000000-0005-0000-0000-0000CE1E0000}"/>
    <cellStyle name="Normal 2 2 2 3 2 5 2 2 2 3" xfId="8061" xr:uid="{00000000-0005-0000-0000-0000CF1E0000}"/>
    <cellStyle name="Normal 2 2 2 3 2 5 2 2 2 3 2" xfId="16207" xr:uid="{00000000-0005-0000-0000-0000D01E0000}"/>
    <cellStyle name="Normal 2 2 2 3 2 5 2 2 2 3 2 2" xfId="32503" xr:uid="{00000000-0005-0000-0000-0000D11E0000}"/>
    <cellStyle name="Normal 2 2 2 3 2 5 2 2 2 3 3" xfId="24357" xr:uid="{00000000-0005-0000-0000-0000D21E0000}"/>
    <cellStyle name="Normal 2 2 2 3 2 5 2 2 2 4" xfId="10908" xr:uid="{00000000-0005-0000-0000-0000D31E0000}"/>
    <cellStyle name="Normal 2 2 2 3 2 5 2 2 2 4 2" xfId="27204" xr:uid="{00000000-0005-0000-0000-0000D41E0000}"/>
    <cellStyle name="Normal 2 2 2 3 2 5 2 2 2 5" xfId="19058" xr:uid="{00000000-0005-0000-0000-0000D51E0000}"/>
    <cellStyle name="Normal 2 2 2 3 2 5 2 2 3" xfId="4010" xr:uid="{00000000-0005-0000-0000-0000D61E0000}"/>
    <cellStyle name="Normal 2 2 2 3 2 5 2 2 3 2" xfId="12156" xr:uid="{00000000-0005-0000-0000-0000D71E0000}"/>
    <cellStyle name="Normal 2 2 2 3 2 5 2 2 3 2 2" xfId="28452" xr:uid="{00000000-0005-0000-0000-0000D81E0000}"/>
    <cellStyle name="Normal 2 2 2 3 2 5 2 2 3 3" xfId="20306" xr:uid="{00000000-0005-0000-0000-0000D91E0000}"/>
    <cellStyle name="Normal 2 2 2 3 2 5 2 2 4" xfId="6651" xr:uid="{00000000-0005-0000-0000-0000DA1E0000}"/>
    <cellStyle name="Normal 2 2 2 3 2 5 2 2 4 2" xfId="14797" xr:uid="{00000000-0005-0000-0000-0000DB1E0000}"/>
    <cellStyle name="Normal 2 2 2 3 2 5 2 2 4 2 2" xfId="31093" xr:uid="{00000000-0005-0000-0000-0000DC1E0000}"/>
    <cellStyle name="Normal 2 2 2 3 2 5 2 2 4 3" xfId="22947" xr:uid="{00000000-0005-0000-0000-0000DD1E0000}"/>
    <cellStyle name="Normal 2 2 2 3 2 5 2 2 5" xfId="9498" xr:uid="{00000000-0005-0000-0000-0000DE1E0000}"/>
    <cellStyle name="Normal 2 2 2 3 2 5 2 2 5 2" xfId="25794" xr:uid="{00000000-0005-0000-0000-0000DF1E0000}"/>
    <cellStyle name="Normal 2 2 2 3 2 5 2 2 6" xfId="17648" xr:uid="{00000000-0005-0000-0000-0000E01E0000}"/>
    <cellStyle name="Normal 2 2 2 3 2 5 2 3" xfId="2057" xr:uid="{00000000-0005-0000-0000-0000E11E0000}"/>
    <cellStyle name="Normal 2 2 2 3 2 5 2 3 2" xfId="4619" xr:uid="{00000000-0005-0000-0000-0000E21E0000}"/>
    <cellStyle name="Normal 2 2 2 3 2 5 2 3 2 2" xfId="12765" xr:uid="{00000000-0005-0000-0000-0000E31E0000}"/>
    <cellStyle name="Normal 2 2 2 3 2 5 2 3 2 2 2" xfId="29061" xr:uid="{00000000-0005-0000-0000-0000E41E0000}"/>
    <cellStyle name="Normal 2 2 2 3 2 5 2 3 2 3" xfId="20915" xr:uid="{00000000-0005-0000-0000-0000E51E0000}"/>
    <cellStyle name="Normal 2 2 2 3 2 5 2 3 3" xfId="7356" xr:uid="{00000000-0005-0000-0000-0000E61E0000}"/>
    <cellStyle name="Normal 2 2 2 3 2 5 2 3 3 2" xfId="15502" xr:uid="{00000000-0005-0000-0000-0000E71E0000}"/>
    <cellStyle name="Normal 2 2 2 3 2 5 2 3 3 2 2" xfId="31798" xr:uid="{00000000-0005-0000-0000-0000E81E0000}"/>
    <cellStyle name="Normal 2 2 2 3 2 5 2 3 3 3" xfId="23652" xr:uid="{00000000-0005-0000-0000-0000E91E0000}"/>
    <cellStyle name="Normal 2 2 2 3 2 5 2 3 4" xfId="10203" xr:uid="{00000000-0005-0000-0000-0000EA1E0000}"/>
    <cellStyle name="Normal 2 2 2 3 2 5 2 3 4 2" xfId="26499" xr:uid="{00000000-0005-0000-0000-0000EB1E0000}"/>
    <cellStyle name="Normal 2 2 2 3 2 5 2 3 5" xfId="18353" xr:uid="{00000000-0005-0000-0000-0000EC1E0000}"/>
    <cellStyle name="Normal 2 2 2 3 2 5 2 4" xfId="3401" xr:uid="{00000000-0005-0000-0000-0000ED1E0000}"/>
    <cellStyle name="Normal 2 2 2 3 2 5 2 4 2" xfId="11547" xr:uid="{00000000-0005-0000-0000-0000EE1E0000}"/>
    <cellStyle name="Normal 2 2 2 3 2 5 2 4 2 2" xfId="27843" xr:uid="{00000000-0005-0000-0000-0000EF1E0000}"/>
    <cellStyle name="Normal 2 2 2 3 2 5 2 4 3" xfId="19697" xr:uid="{00000000-0005-0000-0000-0000F01E0000}"/>
    <cellStyle name="Normal 2 2 2 3 2 5 2 5" xfId="5946" xr:uid="{00000000-0005-0000-0000-0000F11E0000}"/>
    <cellStyle name="Normal 2 2 2 3 2 5 2 5 2" xfId="14092" xr:uid="{00000000-0005-0000-0000-0000F21E0000}"/>
    <cellStyle name="Normal 2 2 2 3 2 5 2 5 2 2" xfId="30388" xr:uid="{00000000-0005-0000-0000-0000F31E0000}"/>
    <cellStyle name="Normal 2 2 2 3 2 5 2 5 3" xfId="22242" xr:uid="{00000000-0005-0000-0000-0000F41E0000}"/>
    <cellStyle name="Normal 2 2 2 3 2 5 2 6" xfId="8793" xr:uid="{00000000-0005-0000-0000-0000F51E0000}"/>
    <cellStyle name="Normal 2 2 2 3 2 5 2 6 2" xfId="25089" xr:uid="{00000000-0005-0000-0000-0000F61E0000}"/>
    <cellStyle name="Normal 2 2 2 3 2 5 2 7" xfId="16943" xr:uid="{00000000-0005-0000-0000-0000F71E0000}"/>
    <cellStyle name="Normal 2 2 2 3 2 5 3" xfId="1008" xr:uid="{00000000-0005-0000-0000-0000F81E0000}"/>
    <cellStyle name="Normal 2 2 2 3 2 5 3 2" xfId="2418" xr:uid="{00000000-0005-0000-0000-0000F91E0000}"/>
    <cellStyle name="Normal 2 2 2 3 2 5 3 2 2" xfId="4932" xr:uid="{00000000-0005-0000-0000-0000FA1E0000}"/>
    <cellStyle name="Normal 2 2 2 3 2 5 3 2 2 2" xfId="13078" xr:uid="{00000000-0005-0000-0000-0000FB1E0000}"/>
    <cellStyle name="Normal 2 2 2 3 2 5 3 2 2 2 2" xfId="29374" xr:uid="{00000000-0005-0000-0000-0000FC1E0000}"/>
    <cellStyle name="Normal 2 2 2 3 2 5 3 2 2 3" xfId="21228" xr:uid="{00000000-0005-0000-0000-0000FD1E0000}"/>
    <cellStyle name="Normal 2 2 2 3 2 5 3 2 3" xfId="7717" xr:uid="{00000000-0005-0000-0000-0000FE1E0000}"/>
    <cellStyle name="Normal 2 2 2 3 2 5 3 2 3 2" xfId="15863" xr:uid="{00000000-0005-0000-0000-0000FF1E0000}"/>
    <cellStyle name="Normal 2 2 2 3 2 5 3 2 3 2 2" xfId="32159" xr:uid="{00000000-0005-0000-0000-0000001F0000}"/>
    <cellStyle name="Normal 2 2 2 3 2 5 3 2 3 3" xfId="24013" xr:uid="{00000000-0005-0000-0000-0000011F0000}"/>
    <cellStyle name="Normal 2 2 2 3 2 5 3 2 4" xfId="10564" xr:uid="{00000000-0005-0000-0000-0000021F0000}"/>
    <cellStyle name="Normal 2 2 2 3 2 5 3 2 4 2" xfId="26860" xr:uid="{00000000-0005-0000-0000-0000031F0000}"/>
    <cellStyle name="Normal 2 2 2 3 2 5 3 2 5" xfId="18714" xr:uid="{00000000-0005-0000-0000-0000041F0000}"/>
    <cellStyle name="Normal 2 2 2 3 2 5 3 3" xfId="3714" xr:uid="{00000000-0005-0000-0000-0000051F0000}"/>
    <cellStyle name="Normal 2 2 2 3 2 5 3 3 2" xfId="11860" xr:uid="{00000000-0005-0000-0000-0000061F0000}"/>
    <cellStyle name="Normal 2 2 2 3 2 5 3 3 2 2" xfId="28156" xr:uid="{00000000-0005-0000-0000-0000071F0000}"/>
    <cellStyle name="Normal 2 2 2 3 2 5 3 3 3" xfId="20010" xr:uid="{00000000-0005-0000-0000-0000081F0000}"/>
    <cellStyle name="Normal 2 2 2 3 2 5 3 4" xfId="6307" xr:uid="{00000000-0005-0000-0000-0000091F0000}"/>
    <cellStyle name="Normal 2 2 2 3 2 5 3 4 2" xfId="14453" xr:uid="{00000000-0005-0000-0000-00000A1F0000}"/>
    <cellStyle name="Normal 2 2 2 3 2 5 3 4 2 2" xfId="30749" xr:uid="{00000000-0005-0000-0000-00000B1F0000}"/>
    <cellStyle name="Normal 2 2 2 3 2 5 3 4 3" xfId="22603" xr:uid="{00000000-0005-0000-0000-00000C1F0000}"/>
    <cellStyle name="Normal 2 2 2 3 2 5 3 5" xfId="9154" xr:uid="{00000000-0005-0000-0000-00000D1F0000}"/>
    <cellStyle name="Normal 2 2 2 3 2 5 3 5 2" xfId="25450" xr:uid="{00000000-0005-0000-0000-00000E1F0000}"/>
    <cellStyle name="Normal 2 2 2 3 2 5 3 6" xfId="17304" xr:uid="{00000000-0005-0000-0000-00000F1F0000}"/>
    <cellStyle name="Normal 2 2 2 3 2 5 4" xfId="1713" xr:uid="{00000000-0005-0000-0000-0000101F0000}"/>
    <cellStyle name="Normal 2 2 2 3 2 5 4 2" xfId="4323" xr:uid="{00000000-0005-0000-0000-0000111F0000}"/>
    <cellStyle name="Normal 2 2 2 3 2 5 4 2 2" xfId="12469" xr:uid="{00000000-0005-0000-0000-0000121F0000}"/>
    <cellStyle name="Normal 2 2 2 3 2 5 4 2 2 2" xfId="28765" xr:uid="{00000000-0005-0000-0000-0000131F0000}"/>
    <cellStyle name="Normal 2 2 2 3 2 5 4 2 3" xfId="20619" xr:uid="{00000000-0005-0000-0000-0000141F0000}"/>
    <cellStyle name="Normal 2 2 2 3 2 5 4 3" xfId="7012" xr:uid="{00000000-0005-0000-0000-0000151F0000}"/>
    <cellStyle name="Normal 2 2 2 3 2 5 4 3 2" xfId="15158" xr:uid="{00000000-0005-0000-0000-0000161F0000}"/>
    <cellStyle name="Normal 2 2 2 3 2 5 4 3 2 2" xfId="31454" xr:uid="{00000000-0005-0000-0000-0000171F0000}"/>
    <cellStyle name="Normal 2 2 2 3 2 5 4 3 3" xfId="23308" xr:uid="{00000000-0005-0000-0000-0000181F0000}"/>
    <cellStyle name="Normal 2 2 2 3 2 5 4 4" xfId="9859" xr:uid="{00000000-0005-0000-0000-0000191F0000}"/>
    <cellStyle name="Normal 2 2 2 3 2 5 4 4 2" xfId="26155" xr:uid="{00000000-0005-0000-0000-00001A1F0000}"/>
    <cellStyle name="Normal 2 2 2 3 2 5 4 5" xfId="18009" xr:uid="{00000000-0005-0000-0000-00001B1F0000}"/>
    <cellStyle name="Normal 2 2 2 3 2 5 5" xfId="3105" xr:uid="{00000000-0005-0000-0000-00001C1F0000}"/>
    <cellStyle name="Normal 2 2 2 3 2 5 5 2" xfId="11251" xr:uid="{00000000-0005-0000-0000-00001D1F0000}"/>
    <cellStyle name="Normal 2 2 2 3 2 5 5 2 2" xfId="27547" xr:uid="{00000000-0005-0000-0000-00001E1F0000}"/>
    <cellStyle name="Normal 2 2 2 3 2 5 5 3" xfId="19401" xr:uid="{00000000-0005-0000-0000-00001F1F0000}"/>
    <cellStyle name="Normal 2 2 2 3 2 5 6" xfId="5602" xr:uid="{00000000-0005-0000-0000-0000201F0000}"/>
    <cellStyle name="Normal 2 2 2 3 2 5 6 2" xfId="13748" xr:uid="{00000000-0005-0000-0000-0000211F0000}"/>
    <cellStyle name="Normal 2 2 2 3 2 5 6 2 2" xfId="30044" xr:uid="{00000000-0005-0000-0000-0000221F0000}"/>
    <cellStyle name="Normal 2 2 2 3 2 5 6 3" xfId="21898" xr:uid="{00000000-0005-0000-0000-0000231F0000}"/>
    <cellStyle name="Normal 2 2 2 3 2 5 7" xfId="8449" xr:uid="{00000000-0005-0000-0000-0000241F0000}"/>
    <cellStyle name="Normal 2 2 2 3 2 5 7 2" xfId="24745" xr:uid="{00000000-0005-0000-0000-0000251F0000}"/>
    <cellStyle name="Normal 2 2 2 3 2 5 8" xfId="16599" xr:uid="{00000000-0005-0000-0000-0000261F0000}"/>
    <cellStyle name="Normal 2 2 2 3 2 6" xfId="392" xr:uid="{00000000-0005-0000-0000-0000271F0000}"/>
    <cellStyle name="Normal 2 2 2 3 2 6 2" xfId="1098" xr:uid="{00000000-0005-0000-0000-0000281F0000}"/>
    <cellStyle name="Normal 2 2 2 3 2 6 2 2" xfId="2508" xr:uid="{00000000-0005-0000-0000-0000291F0000}"/>
    <cellStyle name="Normal 2 2 2 3 2 6 2 2 2" xfId="5006" xr:uid="{00000000-0005-0000-0000-00002A1F0000}"/>
    <cellStyle name="Normal 2 2 2 3 2 6 2 2 2 2" xfId="13152" xr:uid="{00000000-0005-0000-0000-00002B1F0000}"/>
    <cellStyle name="Normal 2 2 2 3 2 6 2 2 2 2 2" xfId="29448" xr:uid="{00000000-0005-0000-0000-00002C1F0000}"/>
    <cellStyle name="Normal 2 2 2 3 2 6 2 2 2 3" xfId="21302" xr:uid="{00000000-0005-0000-0000-00002D1F0000}"/>
    <cellStyle name="Normal 2 2 2 3 2 6 2 2 3" xfId="7807" xr:uid="{00000000-0005-0000-0000-00002E1F0000}"/>
    <cellStyle name="Normal 2 2 2 3 2 6 2 2 3 2" xfId="15953" xr:uid="{00000000-0005-0000-0000-00002F1F0000}"/>
    <cellStyle name="Normal 2 2 2 3 2 6 2 2 3 2 2" xfId="32249" xr:uid="{00000000-0005-0000-0000-0000301F0000}"/>
    <cellStyle name="Normal 2 2 2 3 2 6 2 2 3 3" xfId="24103" xr:uid="{00000000-0005-0000-0000-0000311F0000}"/>
    <cellStyle name="Normal 2 2 2 3 2 6 2 2 4" xfId="10654" xr:uid="{00000000-0005-0000-0000-0000321F0000}"/>
    <cellStyle name="Normal 2 2 2 3 2 6 2 2 4 2" xfId="26950" xr:uid="{00000000-0005-0000-0000-0000331F0000}"/>
    <cellStyle name="Normal 2 2 2 3 2 6 2 2 5" xfId="18804" xr:uid="{00000000-0005-0000-0000-0000341F0000}"/>
    <cellStyle name="Normal 2 2 2 3 2 6 2 3" xfId="3788" xr:uid="{00000000-0005-0000-0000-0000351F0000}"/>
    <cellStyle name="Normal 2 2 2 3 2 6 2 3 2" xfId="11934" xr:uid="{00000000-0005-0000-0000-0000361F0000}"/>
    <cellStyle name="Normal 2 2 2 3 2 6 2 3 2 2" xfId="28230" xr:uid="{00000000-0005-0000-0000-0000371F0000}"/>
    <cellStyle name="Normal 2 2 2 3 2 6 2 3 3" xfId="20084" xr:uid="{00000000-0005-0000-0000-0000381F0000}"/>
    <cellStyle name="Normal 2 2 2 3 2 6 2 4" xfId="6397" xr:uid="{00000000-0005-0000-0000-0000391F0000}"/>
    <cellStyle name="Normal 2 2 2 3 2 6 2 4 2" xfId="14543" xr:uid="{00000000-0005-0000-0000-00003A1F0000}"/>
    <cellStyle name="Normal 2 2 2 3 2 6 2 4 2 2" xfId="30839" xr:uid="{00000000-0005-0000-0000-00003B1F0000}"/>
    <cellStyle name="Normal 2 2 2 3 2 6 2 4 3" xfId="22693" xr:uid="{00000000-0005-0000-0000-00003C1F0000}"/>
    <cellStyle name="Normal 2 2 2 3 2 6 2 5" xfId="9244" xr:uid="{00000000-0005-0000-0000-00003D1F0000}"/>
    <cellStyle name="Normal 2 2 2 3 2 6 2 5 2" xfId="25540" xr:uid="{00000000-0005-0000-0000-00003E1F0000}"/>
    <cellStyle name="Normal 2 2 2 3 2 6 2 6" xfId="17394" xr:uid="{00000000-0005-0000-0000-00003F1F0000}"/>
    <cellStyle name="Normal 2 2 2 3 2 6 3" xfId="1803" xr:uid="{00000000-0005-0000-0000-0000401F0000}"/>
    <cellStyle name="Normal 2 2 2 3 2 6 3 2" xfId="4397" xr:uid="{00000000-0005-0000-0000-0000411F0000}"/>
    <cellStyle name="Normal 2 2 2 3 2 6 3 2 2" xfId="12543" xr:uid="{00000000-0005-0000-0000-0000421F0000}"/>
    <cellStyle name="Normal 2 2 2 3 2 6 3 2 2 2" xfId="28839" xr:uid="{00000000-0005-0000-0000-0000431F0000}"/>
    <cellStyle name="Normal 2 2 2 3 2 6 3 2 3" xfId="20693" xr:uid="{00000000-0005-0000-0000-0000441F0000}"/>
    <cellStyle name="Normal 2 2 2 3 2 6 3 3" xfId="7102" xr:uid="{00000000-0005-0000-0000-0000451F0000}"/>
    <cellStyle name="Normal 2 2 2 3 2 6 3 3 2" xfId="15248" xr:uid="{00000000-0005-0000-0000-0000461F0000}"/>
    <cellStyle name="Normal 2 2 2 3 2 6 3 3 2 2" xfId="31544" xr:uid="{00000000-0005-0000-0000-0000471F0000}"/>
    <cellStyle name="Normal 2 2 2 3 2 6 3 3 3" xfId="23398" xr:uid="{00000000-0005-0000-0000-0000481F0000}"/>
    <cellStyle name="Normal 2 2 2 3 2 6 3 4" xfId="9949" xr:uid="{00000000-0005-0000-0000-0000491F0000}"/>
    <cellStyle name="Normal 2 2 2 3 2 6 3 4 2" xfId="26245" xr:uid="{00000000-0005-0000-0000-00004A1F0000}"/>
    <cellStyle name="Normal 2 2 2 3 2 6 3 5" xfId="18099" xr:uid="{00000000-0005-0000-0000-00004B1F0000}"/>
    <cellStyle name="Normal 2 2 2 3 2 6 4" xfId="3179" xr:uid="{00000000-0005-0000-0000-00004C1F0000}"/>
    <cellStyle name="Normal 2 2 2 3 2 6 4 2" xfId="11325" xr:uid="{00000000-0005-0000-0000-00004D1F0000}"/>
    <cellStyle name="Normal 2 2 2 3 2 6 4 2 2" xfId="27621" xr:uid="{00000000-0005-0000-0000-00004E1F0000}"/>
    <cellStyle name="Normal 2 2 2 3 2 6 4 3" xfId="19475" xr:uid="{00000000-0005-0000-0000-00004F1F0000}"/>
    <cellStyle name="Normal 2 2 2 3 2 6 5" xfId="5692" xr:uid="{00000000-0005-0000-0000-0000501F0000}"/>
    <cellStyle name="Normal 2 2 2 3 2 6 5 2" xfId="13838" xr:uid="{00000000-0005-0000-0000-0000511F0000}"/>
    <cellStyle name="Normal 2 2 2 3 2 6 5 2 2" xfId="30134" xr:uid="{00000000-0005-0000-0000-0000521F0000}"/>
    <cellStyle name="Normal 2 2 2 3 2 6 5 3" xfId="21988" xr:uid="{00000000-0005-0000-0000-0000531F0000}"/>
    <cellStyle name="Normal 2 2 2 3 2 6 6" xfId="8539" xr:uid="{00000000-0005-0000-0000-0000541F0000}"/>
    <cellStyle name="Normal 2 2 2 3 2 6 6 2" xfId="24835" xr:uid="{00000000-0005-0000-0000-0000551F0000}"/>
    <cellStyle name="Normal 2 2 2 3 2 6 7" xfId="16689" xr:uid="{00000000-0005-0000-0000-0000561F0000}"/>
    <cellStyle name="Normal 2 2 2 3 2 7" xfId="754" xr:uid="{00000000-0005-0000-0000-0000571F0000}"/>
    <cellStyle name="Normal 2 2 2 3 2 7 2" xfId="2164" xr:uid="{00000000-0005-0000-0000-0000581F0000}"/>
    <cellStyle name="Normal 2 2 2 3 2 7 2 2" xfId="4710" xr:uid="{00000000-0005-0000-0000-0000591F0000}"/>
    <cellStyle name="Normal 2 2 2 3 2 7 2 2 2" xfId="12856" xr:uid="{00000000-0005-0000-0000-00005A1F0000}"/>
    <cellStyle name="Normal 2 2 2 3 2 7 2 2 2 2" xfId="29152" xr:uid="{00000000-0005-0000-0000-00005B1F0000}"/>
    <cellStyle name="Normal 2 2 2 3 2 7 2 2 3" xfId="21006" xr:uid="{00000000-0005-0000-0000-00005C1F0000}"/>
    <cellStyle name="Normal 2 2 2 3 2 7 2 3" xfId="7463" xr:uid="{00000000-0005-0000-0000-00005D1F0000}"/>
    <cellStyle name="Normal 2 2 2 3 2 7 2 3 2" xfId="15609" xr:uid="{00000000-0005-0000-0000-00005E1F0000}"/>
    <cellStyle name="Normal 2 2 2 3 2 7 2 3 2 2" xfId="31905" xr:uid="{00000000-0005-0000-0000-00005F1F0000}"/>
    <cellStyle name="Normal 2 2 2 3 2 7 2 3 3" xfId="23759" xr:uid="{00000000-0005-0000-0000-0000601F0000}"/>
    <cellStyle name="Normal 2 2 2 3 2 7 2 4" xfId="10310" xr:uid="{00000000-0005-0000-0000-0000611F0000}"/>
    <cellStyle name="Normal 2 2 2 3 2 7 2 4 2" xfId="26606" xr:uid="{00000000-0005-0000-0000-0000621F0000}"/>
    <cellStyle name="Normal 2 2 2 3 2 7 2 5" xfId="18460" xr:uid="{00000000-0005-0000-0000-0000631F0000}"/>
    <cellStyle name="Normal 2 2 2 3 2 7 3" xfId="3492" xr:uid="{00000000-0005-0000-0000-0000641F0000}"/>
    <cellStyle name="Normal 2 2 2 3 2 7 3 2" xfId="11638" xr:uid="{00000000-0005-0000-0000-0000651F0000}"/>
    <cellStyle name="Normal 2 2 2 3 2 7 3 2 2" xfId="27934" xr:uid="{00000000-0005-0000-0000-0000661F0000}"/>
    <cellStyle name="Normal 2 2 2 3 2 7 3 3" xfId="19788" xr:uid="{00000000-0005-0000-0000-0000671F0000}"/>
    <cellStyle name="Normal 2 2 2 3 2 7 4" xfId="6053" xr:uid="{00000000-0005-0000-0000-0000681F0000}"/>
    <cellStyle name="Normal 2 2 2 3 2 7 4 2" xfId="14199" xr:uid="{00000000-0005-0000-0000-0000691F0000}"/>
    <cellStyle name="Normal 2 2 2 3 2 7 4 2 2" xfId="30495" xr:uid="{00000000-0005-0000-0000-00006A1F0000}"/>
    <cellStyle name="Normal 2 2 2 3 2 7 4 3" xfId="22349" xr:uid="{00000000-0005-0000-0000-00006B1F0000}"/>
    <cellStyle name="Normal 2 2 2 3 2 7 5" xfId="8900" xr:uid="{00000000-0005-0000-0000-00006C1F0000}"/>
    <cellStyle name="Normal 2 2 2 3 2 7 5 2" xfId="25196" xr:uid="{00000000-0005-0000-0000-00006D1F0000}"/>
    <cellStyle name="Normal 2 2 2 3 2 7 6" xfId="17050" xr:uid="{00000000-0005-0000-0000-00006E1F0000}"/>
    <cellStyle name="Normal 2 2 2 3 2 8" xfId="1459" xr:uid="{00000000-0005-0000-0000-00006F1F0000}"/>
    <cellStyle name="Normal 2 2 2 3 2 8 2" xfId="4101" xr:uid="{00000000-0005-0000-0000-0000701F0000}"/>
    <cellStyle name="Normal 2 2 2 3 2 8 2 2" xfId="12247" xr:uid="{00000000-0005-0000-0000-0000711F0000}"/>
    <cellStyle name="Normal 2 2 2 3 2 8 2 2 2" xfId="28543" xr:uid="{00000000-0005-0000-0000-0000721F0000}"/>
    <cellStyle name="Normal 2 2 2 3 2 8 2 3" xfId="20397" xr:uid="{00000000-0005-0000-0000-0000731F0000}"/>
    <cellStyle name="Normal 2 2 2 3 2 8 3" xfId="6758" xr:uid="{00000000-0005-0000-0000-0000741F0000}"/>
    <cellStyle name="Normal 2 2 2 3 2 8 3 2" xfId="14904" xr:uid="{00000000-0005-0000-0000-0000751F0000}"/>
    <cellStyle name="Normal 2 2 2 3 2 8 3 2 2" xfId="31200" xr:uid="{00000000-0005-0000-0000-0000761F0000}"/>
    <cellStyle name="Normal 2 2 2 3 2 8 3 3" xfId="23054" xr:uid="{00000000-0005-0000-0000-0000771F0000}"/>
    <cellStyle name="Normal 2 2 2 3 2 8 4" xfId="9605" xr:uid="{00000000-0005-0000-0000-0000781F0000}"/>
    <cellStyle name="Normal 2 2 2 3 2 8 4 2" xfId="25901" xr:uid="{00000000-0005-0000-0000-0000791F0000}"/>
    <cellStyle name="Normal 2 2 2 3 2 8 5" xfId="17755" xr:uid="{00000000-0005-0000-0000-00007A1F0000}"/>
    <cellStyle name="Normal 2 2 2 3 2 9" xfId="2883" xr:uid="{00000000-0005-0000-0000-00007B1F0000}"/>
    <cellStyle name="Normal 2 2 2 3 2 9 2" xfId="11029" xr:uid="{00000000-0005-0000-0000-00007C1F0000}"/>
    <cellStyle name="Normal 2 2 2 3 2 9 2 2" xfId="27325" xr:uid="{00000000-0005-0000-0000-00007D1F0000}"/>
    <cellStyle name="Normal 2 2 2 3 2 9 3" xfId="19179" xr:uid="{00000000-0005-0000-0000-00007E1F0000}"/>
    <cellStyle name="Normal 2 2 2 3 3" xfId="70" xr:uid="{00000000-0005-0000-0000-00007F1F0000}"/>
    <cellStyle name="Normal 2 2 2 3 3 10" xfId="8217" xr:uid="{00000000-0005-0000-0000-0000801F0000}"/>
    <cellStyle name="Normal 2 2 2 3 3 10 2" xfId="24513" xr:uid="{00000000-0005-0000-0000-0000811F0000}"/>
    <cellStyle name="Normal 2 2 2 3 3 11" xfId="16367" xr:uid="{00000000-0005-0000-0000-0000821F0000}"/>
    <cellStyle name="Normal 2 2 2 3 3 2" xfId="160" xr:uid="{00000000-0005-0000-0000-0000831F0000}"/>
    <cellStyle name="Normal 2 2 2 3 3 2 2" xfId="504" xr:uid="{00000000-0005-0000-0000-0000841F0000}"/>
    <cellStyle name="Normal 2 2 2 3 3 2 2 2" xfId="1210" xr:uid="{00000000-0005-0000-0000-0000851F0000}"/>
    <cellStyle name="Normal 2 2 2 3 3 2 2 2 2" xfId="2620" xr:uid="{00000000-0005-0000-0000-0000861F0000}"/>
    <cellStyle name="Normal 2 2 2 3 3 2 2 2 2 2" xfId="5098" xr:uid="{00000000-0005-0000-0000-0000871F0000}"/>
    <cellStyle name="Normal 2 2 2 3 3 2 2 2 2 2 2" xfId="13244" xr:uid="{00000000-0005-0000-0000-0000881F0000}"/>
    <cellStyle name="Normal 2 2 2 3 3 2 2 2 2 2 2 2" xfId="29540" xr:uid="{00000000-0005-0000-0000-0000891F0000}"/>
    <cellStyle name="Normal 2 2 2 3 3 2 2 2 2 2 3" xfId="21394" xr:uid="{00000000-0005-0000-0000-00008A1F0000}"/>
    <cellStyle name="Normal 2 2 2 3 3 2 2 2 2 3" xfId="7919" xr:uid="{00000000-0005-0000-0000-00008B1F0000}"/>
    <cellStyle name="Normal 2 2 2 3 3 2 2 2 2 3 2" xfId="16065" xr:uid="{00000000-0005-0000-0000-00008C1F0000}"/>
    <cellStyle name="Normal 2 2 2 3 3 2 2 2 2 3 2 2" xfId="32361" xr:uid="{00000000-0005-0000-0000-00008D1F0000}"/>
    <cellStyle name="Normal 2 2 2 3 3 2 2 2 2 3 3" xfId="24215" xr:uid="{00000000-0005-0000-0000-00008E1F0000}"/>
    <cellStyle name="Normal 2 2 2 3 3 2 2 2 2 4" xfId="10766" xr:uid="{00000000-0005-0000-0000-00008F1F0000}"/>
    <cellStyle name="Normal 2 2 2 3 3 2 2 2 2 4 2" xfId="27062" xr:uid="{00000000-0005-0000-0000-0000901F0000}"/>
    <cellStyle name="Normal 2 2 2 3 3 2 2 2 2 5" xfId="18916" xr:uid="{00000000-0005-0000-0000-0000911F0000}"/>
    <cellStyle name="Normal 2 2 2 3 3 2 2 2 3" xfId="3880" xr:uid="{00000000-0005-0000-0000-0000921F0000}"/>
    <cellStyle name="Normal 2 2 2 3 3 2 2 2 3 2" xfId="12026" xr:uid="{00000000-0005-0000-0000-0000931F0000}"/>
    <cellStyle name="Normal 2 2 2 3 3 2 2 2 3 2 2" xfId="28322" xr:uid="{00000000-0005-0000-0000-0000941F0000}"/>
    <cellStyle name="Normal 2 2 2 3 3 2 2 2 3 3" xfId="20176" xr:uid="{00000000-0005-0000-0000-0000951F0000}"/>
    <cellStyle name="Normal 2 2 2 3 3 2 2 2 4" xfId="6509" xr:uid="{00000000-0005-0000-0000-0000961F0000}"/>
    <cellStyle name="Normal 2 2 2 3 3 2 2 2 4 2" xfId="14655" xr:uid="{00000000-0005-0000-0000-0000971F0000}"/>
    <cellStyle name="Normal 2 2 2 3 3 2 2 2 4 2 2" xfId="30951" xr:uid="{00000000-0005-0000-0000-0000981F0000}"/>
    <cellStyle name="Normal 2 2 2 3 3 2 2 2 4 3" xfId="22805" xr:uid="{00000000-0005-0000-0000-0000991F0000}"/>
    <cellStyle name="Normal 2 2 2 3 3 2 2 2 5" xfId="9356" xr:uid="{00000000-0005-0000-0000-00009A1F0000}"/>
    <cellStyle name="Normal 2 2 2 3 3 2 2 2 5 2" xfId="25652" xr:uid="{00000000-0005-0000-0000-00009B1F0000}"/>
    <cellStyle name="Normal 2 2 2 3 3 2 2 2 6" xfId="17506" xr:uid="{00000000-0005-0000-0000-00009C1F0000}"/>
    <cellStyle name="Normal 2 2 2 3 3 2 2 3" xfId="1915" xr:uid="{00000000-0005-0000-0000-00009D1F0000}"/>
    <cellStyle name="Normal 2 2 2 3 3 2 2 3 2" xfId="4489" xr:uid="{00000000-0005-0000-0000-00009E1F0000}"/>
    <cellStyle name="Normal 2 2 2 3 3 2 2 3 2 2" xfId="12635" xr:uid="{00000000-0005-0000-0000-00009F1F0000}"/>
    <cellStyle name="Normal 2 2 2 3 3 2 2 3 2 2 2" xfId="28931" xr:uid="{00000000-0005-0000-0000-0000A01F0000}"/>
    <cellStyle name="Normal 2 2 2 3 3 2 2 3 2 3" xfId="20785" xr:uid="{00000000-0005-0000-0000-0000A11F0000}"/>
    <cellStyle name="Normal 2 2 2 3 3 2 2 3 3" xfId="7214" xr:uid="{00000000-0005-0000-0000-0000A21F0000}"/>
    <cellStyle name="Normal 2 2 2 3 3 2 2 3 3 2" xfId="15360" xr:uid="{00000000-0005-0000-0000-0000A31F0000}"/>
    <cellStyle name="Normal 2 2 2 3 3 2 2 3 3 2 2" xfId="31656" xr:uid="{00000000-0005-0000-0000-0000A41F0000}"/>
    <cellStyle name="Normal 2 2 2 3 3 2 2 3 3 3" xfId="23510" xr:uid="{00000000-0005-0000-0000-0000A51F0000}"/>
    <cellStyle name="Normal 2 2 2 3 3 2 2 3 4" xfId="10061" xr:uid="{00000000-0005-0000-0000-0000A61F0000}"/>
    <cellStyle name="Normal 2 2 2 3 3 2 2 3 4 2" xfId="26357" xr:uid="{00000000-0005-0000-0000-0000A71F0000}"/>
    <cellStyle name="Normal 2 2 2 3 3 2 2 3 5" xfId="18211" xr:uid="{00000000-0005-0000-0000-0000A81F0000}"/>
    <cellStyle name="Normal 2 2 2 3 3 2 2 4" xfId="3271" xr:uid="{00000000-0005-0000-0000-0000A91F0000}"/>
    <cellStyle name="Normal 2 2 2 3 3 2 2 4 2" xfId="11417" xr:uid="{00000000-0005-0000-0000-0000AA1F0000}"/>
    <cellStyle name="Normal 2 2 2 3 3 2 2 4 2 2" xfId="27713" xr:uid="{00000000-0005-0000-0000-0000AB1F0000}"/>
    <cellStyle name="Normal 2 2 2 3 3 2 2 4 3" xfId="19567" xr:uid="{00000000-0005-0000-0000-0000AC1F0000}"/>
    <cellStyle name="Normal 2 2 2 3 3 2 2 5" xfId="5804" xr:uid="{00000000-0005-0000-0000-0000AD1F0000}"/>
    <cellStyle name="Normal 2 2 2 3 3 2 2 5 2" xfId="13950" xr:uid="{00000000-0005-0000-0000-0000AE1F0000}"/>
    <cellStyle name="Normal 2 2 2 3 3 2 2 5 2 2" xfId="30246" xr:uid="{00000000-0005-0000-0000-0000AF1F0000}"/>
    <cellStyle name="Normal 2 2 2 3 3 2 2 5 3" xfId="22100" xr:uid="{00000000-0005-0000-0000-0000B01F0000}"/>
    <cellStyle name="Normal 2 2 2 3 3 2 2 6" xfId="8651" xr:uid="{00000000-0005-0000-0000-0000B11F0000}"/>
    <cellStyle name="Normal 2 2 2 3 3 2 2 6 2" xfId="24947" xr:uid="{00000000-0005-0000-0000-0000B21F0000}"/>
    <cellStyle name="Normal 2 2 2 3 3 2 2 7" xfId="16801" xr:uid="{00000000-0005-0000-0000-0000B31F0000}"/>
    <cellStyle name="Normal 2 2 2 3 3 2 3" xfId="866" xr:uid="{00000000-0005-0000-0000-0000B41F0000}"/>
    <cellStyle name="Normal 2 2 2 3 3 2 3 2" xfId="2276" xr:uid="{00000000-0005-0000-0000-0000B51F0000}"/>
    <cellStyle name="Normal 2 2 2 3 3 2 3 2 2" xfId="4802" xr:uid="{00000000-0005-0000-0000-0000B61F0000}"/>
    <cellStyle name="Normal 2 2 2 3 3 2 3 2 2 2" xfId="12948" xr:uid="{00000000-0005-0000-0000-0000B71F0000}"/>
    <cellStyle name="Normal 2 2 2 3 3 2 3 2 2 2 2" xfId="29244" xr:uid="{00000000-0005-0000-0000-0000B81F0000}"/>
    <cellStyle name="Normal 2 2 2 3 3 2 3 2 2 3" xfId="21098" xr:uid="{00000000-0005-0000-0000-0000B91F0000}"/>
    <cellStyle name="Normal 2 2 2 3 3 2 3 2 3" xfId="7575" xr:uid="{00000000-0005-0000-0000-0000BA1F0000}"/>
    <cellStyle name="Normal 2 2 2 3 3 2 3 2 3 2" xfId="15721" xr:uid="{00000000-0005-0000-0000-0000BB1F0000}"/>
    <cellStyle name="Normal 2 2 2 3 3 2 3 2 3 2 2" xfId="32017" xr:uid="{00000000-0005-0000-0000-0000BC1F0000}"/>
    <cellStyle name="Normal 2 2 2 3 3 2 3 2 3 3" xfId="23871" xr:uid="{00000000-0005-0000-0000-0000BD1F0000}"/>
    <cellStyle name="Normal 2 2 2 3 3 2 3 2 4" xfId="10422" xr:uid="{00000000-0005-0000-0000-0000BE1F0000}"/>
    <cellStyle name="Normal 2 2 2 3 3 2 3 2 4 2" xfId="26718" xr:uid="{00000000-0005-0000-0000-0000BF1F0000}"/>
    <cellStyle name="Normal 2 2 2 3 3 2 3 2 5" xfId="18572" xr:uid="{00000000-0005-0000-0000-0000C01F0000}"/>
    <cellStyle name="Normal 2 2 2 3 3 2 3 3" xfId="3584" xr:uid="{00000000-0005-0000-0000-0000C11F0000}"/>
    <cellStyle name="Normal 2 2 2 3 3 2 3 3 2" xfId="11730" xr:uid="{00000000-0005-0000-0000-0000C21F0000}"/>
    <cellStyle name="Normal 2 2 2 3 3 2 3 3 2 2" xfId="28026" xr:uid="{00000000-0005-0000-0000-0000C31F0000}"/>
    <cellStyle name="Normal 2 2 2 3 3 2 3 3 3" xfId="19880" xr:uid="{00000000-0005-0000-0000-0000C41F0000}"/>
    <cellStyle name="Normal 2 2 2 3 3 2 3 4" xfId="6165" xr:uid="{00000000-0005-0000-0000-0000C51F0000}"/>
    <cellStyle name="Normal 2 2 2 3 3 2 3 4 2" xfId="14311" xr:uid="{00000000-0005-0000-0000-0000C61F0000}"/>
    <cellStyle name="Normal 2 2 2 3 3 2 3 4 2 2" xfId="30607" xr:uid="{00000000-0005-0000-0000-0000C71F0000}"/>
    <cellStyle name="Normal 2 2 2 3 3 2 3 4 3" xfId="22461" xr:uid="{00000000-0005-0000-0000-0000C81F0000}"/>
    <cellStyle name="Normal 2 2 2 3 3 2 3 5" xfId="9012" xr:uid="{00000000-0005-0000-0000-0000C91F0000}"/>
    <cellStyle name="Normal 2 2 2 3 3 2 3 5 2" xfId="25308" xr:uid="{00000000-0005-0000-0000-0000CA1F0000}"/>
    <cellStyle name="Normal 2 2 2 3 3 2 3 6" xfId="17162" xr:uid="{00000000-0005-0000-0000-0000CB1F0000}"/>
    <cellStyle name="Normal 2 2 2 3 3 2 4" xfId="1571" xr:uid="{00000000-0005-0000-0000-0000CC1F0000}"/>
    <cellStyle name="Normal 2 2 2 3 3 2 4 2" xfId="4193" xr:uid="{00000000-0005-0000-0000-0000CD1F0000}"/>
    <cellStyle name="Normal 2 2 2 3 3 2 4 2 2" xfId="12339" xr:uid="{00000000-0005-0000-0000-0000CE1F0000}"/>
    <cellStyle name="Normal 2 2 2 3 3 2 4 2 2 2" xfId="28635" xr:uid="{00000000-0005-0000-0000-0000CF1F0000}"/>
    <cellStyle name="Normal 2 2 2 3 3 2 4 2 3" xfId="20489" xr:uid="{00000000-0005-0000-0000-0000D01F0000}"/>
    <cellStyle name="Normal 2 2 2 3 3 2 4 3" xfId="6870" xr:uid="{00000000-0005-0000-0000-0000D11F0000}"/>
    <cellStyle name="Normal 2 2 2 3 3 2 4 3 2" xfId="15016" xr:uid="{00000000-0005-0000-0000-0000D21F0000}"/>
    <cellStyle name="Normal 2 2 2 3 3 2 4 3 2 2" xfId="31312" xr:uid="{00000000-0005-0000-0000-0000D31F0000}"/>
    <cellStyle name="Normal 2 2 2 3 3 2 4 3 3" xfId="23166" xr:uid="{00000000-0005-0000-0000-0000D41F0000}"/>
    <cellStyle name="Normal 2 2 2 3 3 2 4 4" xfId="9717" xr:uid="{00000000-0005-0000-0000-0000D51F0000}"/>
    <cellStyle name="Normal 2 2 2 3 3 2 4 4 2" xfId="26013" xr:uid="{00000000-0005-0000-0000-0000D61F0000}"/>
    <cellStyle name="Normal 2 2 2 3 3 2 4 5" xfId="17867" xr:uid="{00000000-0005-0000-0000-0000D71F0000}"/>
    <cellStyle name="Normal 2 2 2 3 3 2 5" xfId="2975" xr:uid="{00000000-0005-0000-0000-0000D81F0000}"/>
    <cellStyle name="Normal 2 2 2 3 3 2 5 2" xfId="11121" xr:uid="{00000000-0005-0000-0000-0000D91F0000}"/>
    <cellStyle name="Normal 2 2 2 3 3 2 5 2 2" xfId="27417" xr:uid="{00000000-0005-0000-0000-0000DA1F0000}"/>
    <cellStyle name="Normal 2 2 2 3 3 2 5 3" xfId="19271" xr:uid="{00000000-0005-0000-0000-0000DB1F0000}"/>
    <cellStyle name="Normal 2 2 2 3 3 2 6" xfId="5460" xr:uid="{00000000-0005-0000-0000-0000DC1F0000}"/>
    <cellStyle name="Normal 2 2 2 3 3 2 6 2" xfId="13606" xr:uid="{00000000-0005-0000-0000-0000DD1F0000}"/>
    <cellStyle name="Normal 2 2 2 3 3 2 6 2 2" xfId="29902" xr:uid="{00000000-0005-0000-0000-0000DE1F0000}"/>
    <cellStyle name="Normal 2 2 2 3 3 2 6 3" xfId="21756" xr:uid="{00000000-0005-0000-0000-0000DF1F0000}"/>
    <cellStyle name="Normal 2 2 2 3 3 2 7" xfId="8307" xr:uid="{00000000-0005-0000-0000-0000E01F0000}"/>
    <cellStyle name="Normal 2 2 2 3 3 2 7 2" xfId="24603" xr:uid="{00000000-0005-0000-0000-0000E11F0000}"/>
    <cellStyle name="Normal 2 2 2 3 3 2 8" xfId="16457" xr:uid="{00000000-0005-0000-0000-0000E21F0000}"/>
    <cellStyle name="Normal 2 2 2 3 3 3" xfId="238" xr:uid="{00000000-0005-0000-0000-0000E31F0000}"/>
    <cellStyle name="Normal 2 2 2 3 3 3 2" xfId="582" xr:uid="{00000000-0005-0000-0000-0000E41F0000}"/>
    <cellStyle name="Normal 2 2 2 3 3 3 2 2" xfId="1288" xr:uid="{00000000-0005-0000-0000-0000E51F0000}"/>
    <cellStyle name="Normal 2 2 2 3 3 3 2 2 2" xfId="2698" xr:uid="{00000000-0005-0000-0000-0000E61F0000}"/>
    <cellStyle name="Normal 2 2 2 3 3 3 2 2 2 2" xfId="5172" xr:uid="{00000000-0005-0000-0000-0000E71F0000}"/>
    <cellStyle name="Normal 2 2 2 3 3 3 2 2 2 2 2" xfId="13318" xr:uid="{00000000-0005-0000-0000-0000E81F0000}"/>
    <cellStyle name="Normal 2 2 2 3 3 3 2 2 2 2 2 2" xfId="29614" xr:uid="{00000000-0005-0000-0000-0000E91F0000}"/>
    <cellStyle name="Normal 2 2 2 3 3 3 2 2 2 2 3" xfId="21468" xr:uid="{00000000-0005-0000-0000-0000EA1F0000}"/>
    <cellStyle name="Normal 2 2 2 3 3 3 2 2 2 3" xfId="7997" xr:uid="{00000000-0005-0000-0000-0000EB1F0000}"/>
    <cellStyle name="Normal 2 2 2 3 3 3 2 2 2 3 2" xfId="16143" xr:uid="{00000000-0005-0000-0000-0000EC1F0000}"/>
    <cellStyle name="Normal 2 2 2 3 3 3 2 2 2 3 2 2" xfId="32439" xr:uid="{00000000-0005-0000-0000-0000ED1F0000}"/>
    <cellStyle name="Normal 2 2 2 3 3 3 2 2 2 3 3" xfId="24293" xr:uid="{00000000-0005-0000-0000-0000EE1F0000}"/>
    <cellStyle name="Normal 2 2 2 3 3 3 2 2 2 4" xfId="10844" xr:uid="{00000000-0005-0000-0000-0000EF1F0000}"/>
    <cellStyle name="Normal 2 2 2 3 3 3 2 2 2 4 2" xfId="27140" xr:uid="{00000000-0005-0000-0000-0000F01F0000}"/>
    <cellStyle name="Normal 2 2 2 3 3 3 2 2 2 5" xfId="18994" xr:uid="{00000000-0005-0000-0000-0000F11F0000}"/>
    <cellStyle name="Normal 2 2 2 3 3 3 2 2 3" xfId="3954" xr:uid="{00000000-0005-0000-0000-0000F21F0000}"/>
    <cellStyle name="Normal 2 2 2 3 3 3 2 2 3 2" xfId="12100" xr:uid="{00000000-0005-0000-0000-0000F31F0000}"/>
    <cellStyle name="Normal 2 2 2 3 3 3 2 2 3 2 2" xfId="28396" xr:uid="{00000000-0005-0000-0000-0000F41F0000}"/>
    <cellStyle name="Normal 2 2 2 3 3 3 2 2 3 3" xfId="20250" xr:uid="{00000000-0005-0000-0000-0000F51F0000}"/>
    <cellStyle name="Normal 2 2 2 3 3 3 2 2 4" xfId="6587" xr:uid="{00000000-0005-0000-0000-0000F61F0000}"/>
    <cellStyle name="Normal 2 2 2 3 3 3 2 2 4 2" xfId="14733" xr:uid="{00000000-0005-0000-0000-0000F71F0000}"/>
    <cellStyle name="Normal 2 2 2 3 3 3 2 2 4 2 2" xfId="31029" xr:uid="{00000000-0005-0000-0000-0000F81F0000}"/>
    <cellStyle name="Normal 2 2 2 3 3 3 2 2 4 3" xfId="22883" xr:uid="{00000000-0005-0000-0000-0000F91F0000}"/>
    <cellStyle name="Normal 2 2 2 3 3 3 2 2 5" xfId="9434" xr:uid="{00000000-0005-0000-0000-0000FA1F0000}"/>
    <cellStyle name="Normal 2 2 2 3 3 3 2 2 5 2" xfId="25730" xr:uid="{00000000-0005-0000-0000-0000FB1F0000}"/>
    <cellStyle name="Normal 2 2 2 3 3 3 2 2 6" xfId="17584" xr:uid="{00000000-0005-0000-0000-0000FC1F0000}"/>
    <cellStyle name="Normal 2 2 2 3 3 3 2 3" xfId="1993" xr:uid="{00000000-0005-0000-0000-0000FD1F0000}"/>
    <cellStyle name="Normal 2 2 2 3 3 3 2 3 2" xfId="4563" xr:uid="{00000000-0005-0000-0000-0000FE1F0000}"/>
    <cellStyle name="Normal 2 2 2 3 3 3 2 3 2 2" xfId="12709" xr:uid="{00000000-0005-0000-0000-0000FF1F0000}"/>
    <cellStyle name="Normal 2 2 2 3 3 3 2 3 2 2 2" xfId="29005" xr:uid="{00000000-0005-0000-0000-000000200000}"/>
    <cellStyle name="Normal 2 2 2 3 3 3 2 3 2 3" xfId="20859" xr:uid="{00000000-0005-0000-0000-000001200000}"/>
    <cellStyle name="Normal 2 2 2 3 3 3 2 3 3" xfId="7292" xr:uid="{00000000-0005-0000-0000-000002200000}"/>
    <cellStyle name="Normal 2 2 2 3 3 3 2 3 3 2" xfId="15438" xr:uid="{00000000-0005-0000-0000-000003200000}"/>
    <cellStyle name="Normal 2 2 2 3 3 3 2 3 3 2 2" xfId="31734" xr:uid="{00000000-0005-0000-0000-000004200000}"/>
    <cellStyle name="Normal 2 2 2 3 3 3 2 3 3 3" xfId="23588" xr:uid="{00000000-0005-0000-0000-000005200000}"/>
    <cellStyle name="Normal 2 2 2 3 3 3 2 3 4" xfId="10139" xr:uid="{00000000-0005-0000-0000-000006200000}"/>
    <cellStyle name="Normal 2 2 2 3 3 3 2 3 4 2" xfId="26435" xr:uid="{00000000-0005-0000-0000-000007200000}"/>
    <cellStyle name="Normal 2 2 2 3 3 3 2 3 5" xfId="18289" xr:uid="{00000000-0005-0000-0000-000008200000}"/>
    <cellStyle name="Normal 2 2 2 3 3 3 2 4" xfId="3345" xr:uid="{00000000-0005-0000-0000-000009200000}"/>
    <cellStyle name="Normal 2 2 2 3 3 3 2 4 2" xfId="11491" xr:uid="{00000000-0005-0000-0000-00000A200000}"/>
    <cellStyle name="Normal 2 2 2 3 3 3 2 4 2 2" xfId="27787" xr:uid="{00000000-0005-0000-0000-00000B200000}"/>
    <cellStyle name="Normal 2 2 2 3 3 3 2 4 3" xfId="19641" xr:uid="{00000000-0005-0000-0000-00000C200000}"/>
    <cellStyle name="Normal 2 2 2 3 3 3 2 5" xfId="5882" xr:uid="{00000000-0005-0000-0000-00000D200000}"/>
    <cellStyle name="Normal 2 2 2 3 3 3 2 5 2" xfId="14028" xr:uid="{00000000-0005-0000-0000-00000E200000}"/>
    <cellStyle name="Normal 2 2 2 3 3 3 2 5 2 2" xfId="30324" xr:uid="{00000000-0005-0000-0000-00000F200000}"/>
    <cellStyle name="Normal 2 2 2 3 3 3 2 5 3" xfId="22178" xr:uid="{00000000-0005-0000-0000-000010200000}"/>
    <cellStyle name="Normal 2 2 2 3 3 3 2 6" xfId="8729" xr:uid="{00000000-0005-0000-0000-000011200000}"/>
    <cellStyle name="Normal 2 2 2 3 3 3 2 6 2" xfId="25025" xr:uid="{00000000-0005-0000-0000-000012200000}"/>
    <cellStyle name="Normal 2 2 2 3 3 3 2 7" xfId="16879" xr:uid="{00000000-0005-0000-0000-000013200000}"/>
    <cellStyle name="Normal 2 2 2 3 3 3 3" xfId="944" xr:uid="{00000000-0005-0000-0000-000014200000}"/>
    <cellStyle name="Normal 2 2 2 3 3 3 3 2" xfId="2354" xr:uid="{00000000-0005-0000-0000-000015200000}"/>
    <cellStyle name="Normal 2 2 2 3 3 3 3 2 2" xfId="4876" xr:uid="{00000000-0005-0000-0000-000016200000}"/>
    <cellStyle name="Normal 2 2 2 3 3 3 3 2 2 2" xfId="13022" xr:uid="{00000000-0005-0000-0000-000017200000}"/>
    <cellStyle name="Normal 2 2 2 3 3 3 3 2 2 2 2" xfId="29318" xr:uid="{00000000-0005-0000-0000-000018200000}"/>
    <cellStyle name="Normal 2 2 2 3 3 3 3 2 2 3" xfId="21172" xr:uid="{00000000-0005-0000-0000-000019200000}"/>
    <cellStyle name="Normal 2 2 2 3 3 3 3 2 3" xfId="7653" xr:uid="{00000000-0005-0000-0000-00001A200000}"/>
    <cellStyle name="Normal 2 2 2 3 3 3 3 2 3 2" xfId="15799" xr:uid="{00000000-0005-0000-0000-00001B200000}"/>
    <cellStyle name="Normal 2 2 2 3 3 3 3 2 3 2 2" xfId="32095" xr:uid="{00000000-0005-0000-0000-00001C200000}"/>
    <cellStyle name="Normal 2 2 2 3 3 3 3 2 3 3" xfId="23949" xr:uid="{00000000-0005-0000-0000-00001D200000}"/>
    <cellStyle name="Normal 2 2 2 3 3 3 3 2 4" xfId="10500" xr:uid="{00000000-0005-0000-0000-00001E200000}"/>
    <cellStyle name="Normal 2 2 2 3 3 3 3 2 4 2" xfId="26796" xr:uid="{00000000-0005-0000-0000-00001F200000}"/>
    <cellStyle name="Normal 2 2 2 3 3 3 3 2 5" xfId="18650" xr:uid="{00000000-0005-0000-0000-000020200000}"/>
    <cellStyle name="Normal 2 2 2 3 3 3 3 3" xfId="3658" xr:uid="{00000000-0005-0000-0000-000021200000}"/>
    <cellStyle name="Normal 2 2 2 3 3 3 3 3 2" xfId="11804" xr:uid="{00000000-0005-0000-0000-000022200000}"/>
    <cellStyle name="Normal 2 2 2 3 3 3 3 3 2 2" xfId="28100" xr:uid="{00000000-0005-0000-0000-000023200000}"/>
    <cellStyle name="Normal 2 2 2 3 3 3 3 3 3" xfId="19954" xr:uid="{00000000-0005-0000-0000-000024200000}"/>
    <cellStyle name="Normal 2 2 2 3 3 3 3 4" xfId="6243" xr:uid="{00000000-0005-0000-0000-000025200000}"/>
    <cellStyle name="Normal 2 2 2 3 3 3 3 4 2" xfId="14389" xr:uid="{00000000-0005-0000-0000-000026200000}"/>
    <cellStyle name="Normal 2 2 2 3 3 3 3 4 2 2" xfId="30685" xr:uid="{00000000-0005-0000-0000-000027200000}"/>
    <cellStyle name="Normal 2 2 2 3 3 3 3 4 3" xfId="22539" xr:uid="{00000000-0005-0000-0000-000028200000}"/>
    <cellStyle name="Normal 2 2 2 3 3 3 3 5" xfId="9090" xr:uid="{00000000-0005-0000-0000-000029200000}"/>
    <cellStyle name="Normal 2 2 2 3 3 3 3 5 2" xfId="25386" xr:uid="{00000000-0005-0000-0000-00002A200000}"/>
    <cellStyle name="Normal 2 2 2 3 3 3 3 6" xfId="17240" xr:uid="{00000000-0005-0000-0000-00002B200000}"/>
    <cellStyle name="Normal 2 2 2 3 3 3 4" xfId="1649" xr:uid="{00000000-0005-0000-0000-00002C200000}"/>
    <cellStyle name="Normal 2 2 2 3 3 3 4 2" xfId="4267" xr:uid="{00000000-0005-0000-0000-00002D200000}"/>
    <cellStyle name="Normal 2 2 2 3 3 3 4 2 2" xfId="12413" xr:uid="{00000000-0005-0000-0000-00002E200000}"/>
    <cellStyle name="Normal 2 2 2 3 3 3 4 2 2 2" xfId="28709" xr:uid="{00000000-0005-0000-0000-00002F200000}"/>
    <cellStyle name="Normal 2 2 2 3 3 3 4 2 3" xfId="20563" xr:uid="{00000000-0005-0000-0000-000030200000}"/>
    <cellStyle name="Normal 2 2 2 3 3 3 4 3" xfId="6948" xr:uid="{00000000-0005-0000-0000-000031200000}"/>
    <cellStyle name="Normal 2 2 2 3 3 3 4 3 2" xfId="15094" xr:uid="{00000000-0005-0000-0000-000032200000}"/>
    <cellStyle name="Normal 2 2 2 3 3 3 4 3 2 2" xfId="31390" xr:uid="{00000000-0005-0000-0000-000033200000}"/>
    <cellStyle name="Normal 2 2 2 3 3 3 4 3 3" xfId="23244" xr:uid="{00000000-0005-0000-0000-000034200000}"/>
    <cellStyle name="Normal 2 2 2 3 3 3 4 4" xfId="9795" xr:uid="{00000000-0005-0000-0000-000035200000}"/>
    <cellStyle name="Normal 2 2 2 3 3 3 4 4 2" xfId="26091" xr:uid="{00000000-0005-0000-0000-000036200000}"/>
    <cellStyle name="Normal 2 2 2 3 3 3 4 5" xfId="17945" xr:uid="{00000000-0005-0000-0000-000037200000}"/>
    <cellStyle name="Normal 2 2 2 3 3 3 5" xfId="3049" xr:uid="{00000000-0005-0000-0000-000038200000}"/>
    <cellStyle name="Normal 2 2 2 3 3 3 5 2" xfId="11195" xr:uid="{00000000-0005-0000-0000-000039200000}"/>
    <cellStyle name="Normal 2 2 2 3 3 3 5 2 2" xfId="27491" xr:uid="{00000000-0005-0000-0000-00003A200000}"/>
    <cellStyle name="Normal 2 2 2 3 3 3 5 3" xfId="19345" xr:uid="{00000000-0005-0000-0000-00003B200000}"/>
    <cellStyle name="Normal 2 2 2 3 3 3 6" xfId="5538" xr:uid="{00000000-0005-0000-0000-00003C200000}"/>
    <cellStyle name="Normal 2 2 2 3 3 3 6 2" xfId="13684" xr:uid="{00000000-0005-0000-0000-00003D200000}"/>
    <cellStyle name="Normal 2 2 2 3 3 3 6 2 2" xfId="29980" xr:uid="{00000000-0005-0000-0000-00003E200000}"/>
    <cellStyle name="Normal 2 2 2 3 3 3 6 3" xfId="21834" xr:uid="{00000000-0005-0000-0000-00003F200000}"/>
    <cellStyle name="Normal 2 2 2 3 3 3 7" xfId="8385" xr:uid="{00000000-0005-0000-0000-000040200000}"/>
    <cellStyle name="Normal 2 2 2 3 3 3 7 2" xfId="24681" xr:uid="{00000000-0005-0000-0000-000041200000}"/>
    <cellStyle name="Normal 2 2 2 3 3 3 8" xfId="16535" xr:uid="{00000000-0005-0000-0000-000042200000}"/>
    <cellStyle name="Normal 2 2 2 3 3 4" xfId="324" xr:uid="{00000000-0005-0000-0000-000043200000}"/>
    <cellStyle name="Normal 2 2 2 3 3 4 2" xfId="668" xr:uid="{00000000-0005-0000-0000-000044200000}"/>
    <cellStyle name="Normal 2 2 2 3 3 4 2 2" xfId="1374" xr:uid="{00000000-0005-0000-0000-000045200000}"/>
    <cellStyle name="Normal 2 2 2 3 3 4 2 2 2" xfId="2784" xr:uid="{00000000-0005-0000-0000-000046200000}"/>
    <cellStyle name="Normal 2 2 2 3 3 4 2 2 2 2" xfId="5246" xr:uid="{00000000-0005-0000-0000-000047200000}"/>
    <cellStyle name="Normal 2 2 2 3 3 4 2 2 2 2 2" xfId="13392" xr:uid="{00000000-0005-0000-0000-000048200000}"/>
    <cellStyle name="Normal 2 2 2 3 3 4 2 2 2 2 2 2" xfId="29688" xr:uid="{00000000-0005-0000-0000-000049200000}"/>
    <cellStyle name="Normal 2 2 2 3 3 4 2 2 2 2 3" xfId="21542" xr:uid="{00000000-0005-0000-0000-00004A200000}"/>
    <cellStyle name="Normal 2 2 2 3 3 4 2 2 2 3" xfId="8083" xr:uid="{00000000-0005-0000-0000-00004B200000}"/>
    <cellStyle name="Normal 2 2 2 3 3 4 2 2 2 3 2" xfId="16229" xr:uid="{00000000-0005-0000-0000-00004C200000}"/>
    <cellStyle name="Normal 2 2 2 3 3 4 2 2 2 3 2 2" xfId="32525" xr:uid="{00000000-0005-0000-0000-00004D200000}"/>
    <cellStyle name="Normal 2 2 2 3 3 4 2 2 2 3 3" xfId="24379" xr:uid="{00000000-0005-0000-0000-00004E200000}"/>
    <cellStyle name="Normal 2 2 2 3 3 4 2 2 2 4" xfId="10930" xr:uid="{00000000-0005-0000-0000-00004F200000}"/>
    <cellStyle name="Normal 2 2 2 3 3 4 2 2 2 4 2" xfId="27226" xr:uid="{00000000-0005-0000-0000-000050200000}"/>
    <cellStyle name="Normal 2 2 2 3 3 4 2 2 2 5" xfId="19080" xr:uid="{00000000-0005-0000-0000-000051200000}"/>
    <cellStyle name="Normal 2 2 2 3 3 4 2 2 3" xfId="4028" xr:uid="{00000000-0005-0000-0000-000052200000}"/>
    <cellStyle name="Normal 2 2 2 3 3 4 2 2 3 2" xfId="12174" xr:uid="{00000000-0005-0000-0000-000053200000}"/>
    <cellStyle name="Normal 2 2 2 3 3 4 2 2 3 2 2" xfId="28470" xr:uid="{00000000-0005-0000-0000-000054200000}"/>
    <cellStyle name="Normal 2 2 2 3 3 4 2 2 3 3" xfId="20324" xr:uid="{00000000-0005-0000-0000-000055200000}"/>
    <cellStyle name="Normal 2 2 2 3 3 4 2 2 4" xfId="6673" xr:uid="{00000000-0005-0000-0000-000056200000}"/>
    <cellStyle name="Normal 2 2 2 3 3 4 2 2 4 2" xfId="14819" xr:uid="{00000000-0005-0000-0000-000057200000}"/>
    <cellStyle name="Normal 2 2 2 3 3 4 2 2 4 2 2" xfId="31115" xr:uid="{00000000-0005-0000-0000-000058200000}"/>
    <cellStyle name="Normal 2 2 2 3 3 4 2 2 4 3" xfId="22969" xr:uid="{00000000-0005-0000-0000-000059200000}"/>
    <cellStyle name="Normal 2 2 2 3 3 4 2 2 5" xfId="9520" xr:uid="{00000000-0005-0000-0000-00005A200000}"/>
    <cellStyle name="Normal 2 2 2 3 3 4 2 2 5 2" xfId="25816" xr:uid="{00000000-0005-0000-0000-00005B200000}"/>
    <cellStyle name="Normal 2 2 2 3 3 4 2 2 6" xfId="17670" xr:uid="{00000000-0005-0000-0000-00005C200000}"/>
    <cellStyle name="Normal 2 2 2 3 3 4 2 3" xfId="2079" xr:uid="{00000000-0005-0000-0000-00005D200000}"/>
    <cellStyle name="Normal 2 2 2 3 3 4 2 3 2" xfId="4637" xr:uid="{00000000-0005-0000-0000-00005E200000}"/>
    <cellStyle name="Normal 2 2 2 3 3 4 2 3 2 2" xfId="12783" xr:uid="{00000000-0005-0000-0000-00005F200000}"/>
    <cellStyle name="Normal 2 2 2 3 3 4 2 3 2 2 2" xfId="29079" xr:uid="{00000000-0005-0000-0000-000060200000}"/>
    <cellStyle name="Normal 2 2 2 3 3 4 2 3 2 3" xfId="20933" xr:uid="{00000000-0005-0000-0000-000061200000}"/>
    <cellStyle name="Normal 2 2 2 3 3 4 2 3 3" xfId="7378" xr:uid="{00000000-0005-0000-0000-000062200000}"/>
    <cellStyle name="Normal 2 2 2 3 3 4 2 3 3 2" xfId="15524" xr:uid="{00000000-0005-0000-0000-000063200000}"/>
    <cellStyle name="Normal 2 2 2 3 3 4 2 3 3 2 2" xfId="31820" xr:uid="{00000000-0005-0000-0000-000064200000}"/>
    <cellStyle name="Normal 2 2 2 3 3 4 2 3 3 3" xfId="23674" xr:uid="{00000000-0005-0000-0000-000065200000}"/>
    <cellStyle name="Normal 2 2 2 3 3 4 2 3 4" xfId="10225" xr:uid="{00000000-0005-0000-0000-000066200000}"/>
    <cellStyle name="Normal 2 2 2 3 3 4 2 3 4 2" xfId="26521" xr:uid="{00000000-0005-0000-0000-000067200000}"/>
    <cellStyle name="Normal 2 2 2 3 3 4 2 3 5" xfId="18375" xr:uid="{00000000-0005-0000-0000-000068200000}"/>
    <cellStyle name="Normal 2 2 2 3 3 4 2 4" xfId="3419" xr:uid="{00000000-0005-0000-0000-000069200000}"/>
    <cellStyle name="Normal 2 2 2 3 3 4 2 4 2" xfId="11565" xr:uid="{00000000-0005-0000-0000-00006A200000}"/>
    <cellStyle name="Normal 2 2 2 3 3 4 2 4 2 2" xfId="27861" xr:uid="{00000000-0005-0000-0000-00006B200000}"/>
    <cellStyle name="Normal 2 2 2 3 3 4 2 4 3" xfId="19715" xr:uid="{00000000-0005-0000-0000-00006C200000}"/>
    <cellStyle name="Normal 2 2 2 3 3 4 2 5" xfId="5968" xr:uid="{00000000-0005-0000-0000-00006D200000}"/>
    <cellStyle name="Normal 2 2 2 3 3 4 2 5 2" xfId="14114" xr:uid="{00000000-0005-0000-0000-00006E200000}"/>
    <cellStyle name="Normal 2 2 2 3 3 4 2 5 2 2" xfId="30410" xr:uid="{00000000-0005-0000-0000-00006F200000}"/>
    <cellStyle name="Normal 2 2 2 3 3 4 2 5 3" xfId="22264" xr:uid="{00000000-0005-0000-0000-000070200000}"/>
    <cellStyle name="Normal 2 2 2 3 3 4 2 6" xfId="8815" xr:uid="{00000000-0005-0000-0000-000071200000}"/>
    <cellStyle name="Normal 2 2 2 3 3 4 2 6 2" xfId="25111" xr:uid="{00000000-0005-0000-0000-000072200000}"/>
    <cellStyle name="Normal 2 2 2 3 3 4 2 7" xfId="16965" xr:uid="{00000000-0005-0000-0000-000073200000}"/>
    <cellStyle name="Normal 2 2 2 3 3 4 3" xfId="1030" xr:uid="{00000000-0005-0000-0000-000074200000}"/>
    <cellStyle name="Normal 2 2 2 3 3 4 3 2" xfId="2440" xr:uid="{00000000-0005-0000-0000-000075200000}"/>
    <cellStyle name="Normal 2 2 2 3 3 4 3 2 2" xfId="4950" xr:uid="{00000000-0005-0000-0000-000076200000}"/>
    <cellStyle name="Normal 2 2 2 3 3 4 3 2 2 2" xfId="13096" xr:uid="{00000000-0005-0000-0000-000077200000}"/>
    <cellStyle name="Normal 2 2 2 3 3 4 3 2 2 2 2" xfId="29392" xr:uid="{00000000-0005-0000-0000-000078200000}"/>
    <cellStyle name="Normal 2 2 2 3 3 4 3 2 2 3" xfId="21246" xr:uid="{00000000-0005-0000-0000-000079200000}"/>
    <cellStyle name="Normal 2 2 2 3 3 4 3 2 3" xfId="7739" xr:uid="{00000000-0005-0000-0000-00007A200000}"/>
    <cellStyle name="Normal 2 2 2 3 3 4 3 2 3 2" xfId="15885" xr:uid="{00000000-0005-0000-0000-00007B200000}"/>
    <cellStyle name="Normal 2 2 2 3 3 4 3 2 3 2 2" xfId="32181" xr:uid="{00000000-0005-0000-0000-00007C200000}"/>
    <cellStyle name="Normal 2 2 2 3 3 4 3 2 3 3" xfId="24035" xr:uid="{00000000-0005-0000-0000-00007D200000}"/>
    <cellStyle name="Normal 2 2 2 3 3 4 3 2 4" xfId="10586" xr:uid="{00000000-0005-0000-0000-00007E200000}"/>
    <cellStyle name="Normal 2 2 2 3 3 4 3 2 4 2" xfId="26882" xr:uid="{00000000-0005-0000-0000-00007F200000}"/>
    <cellStyle name="Normal 2 2 2 3 3 4 3 2 5" xfId="18736" xr:uid="{00000000-0005-0000-0000-000080200000}"/>
    <cellStyle name="Normal 2 2 2 3 3 4 3 3" xfId="3732" xr:uid="{00000000-0005-0000-0000-000081200000}"/>
    <cellStyle name="Normal 2 2 2 3 3 4 3 3 2" xfId="11878" xr:uid="{00000000-0005-0000-0000-000082200000}"/>
    <cellStyle name="Normal 2 2 2 3 3 4 3 3 2 2" xfId="28174" xr:uid="{00000000-0005-0000-0000-000083200000}"/>
    <cellStyle name="Normal 2 2 2 3 3 4 3 3 3" xfId="20028" xr:uid="{00000000-0005-0000-0000-000084200000}"/>
    <cellStyle name="Normal 2 2 2 3 3 4 3 4" xfId="6329" xr:uid="{00000000-0005-0000-0000-000085200000}"/>
    <cellStyle name="Normal 2 2 2 3 3 4 3 4 2" xfId="14475" xr:uid="{00000000-0005-0000-0000-000086200000}"/>
    <cellStyle name="Normal 2 2 2 3 3 4 3 4 2 2" xfId="30771" xr:uid="{00000000-0005-0000-0000-000087200000}"/>
    <cellStyle name="Normal 2 2 2 3 3 4 3 4 3" xfId="22625" xr:uid="{00000000-0005-0000-0000-000088200000}"/>
    <cellStyle name="Normal 2 2 2 3 3 4 3 5" xfId="9176" xr:uid="{00000000-0005-0000-0000-000089200000}"/>
    <cellStyle name="Normal 2 2 2 3 3 4 3 5 2" xfId="25472" xr:uid="{00000000-0005-0000-0000-00008A200000}"/>
    <cellStyle name="Normal 2 2 2 3 3 4 3 6" xfId="17326" xr:uid="{00000000-0005-0000-0000-00008B200000}"/>
    <cellStyle name="Normal 2 2 2 3 3 4 4" xfId="1735" xr:uid="{00000000-0005-0000-0000-00008C200000}"/>
    <cellStyle name="Normal 2 2 2 3 3 4 4 2" xfId="4341" xr:uid="{00000000-0005-0000-0000-00008D200000}"/>
    <cellStyle name="Normal 2 2 2 3 3 4 4 2 2" xfId="12487" xr:uid="{00000000-0005-0000-0000-00008E200000}"/>
    <cellStyle name="Normal 2 2 2 3 3 4 4 2 2 2" xfId="28783" xr:uid="{00000000-0005-0000-0000-00008F200000}"/>
    <cellStyle name="Normal 2 2 2 3 3 4 4 2 3" xfId="20637" xr:uid="{00000000-0005-0000-0000-000090200000}"/>
    <cellStyle name="Normal 2 2 2 3 3 4 4 3" xfId="7034" xr:uid="{00000000-0005-0000-0000-000091200000}"/>
    <cellStyle name="Normal 2 2 2 3 3 4 4 3 2" xfId="15180" xr:uid="{00000000-0005-0000-0000-000092200000}"/>
    <cellStyle name="Normal 2 2 2 3 3 4 4 3 2 2" xfId="31476" xr:uid="{00000000-0005-0000-0000-000093200000}"/>
    <cellStyle name="Normal 2 2 2 3 3 4 4 3 3" xfId="23330" xr:uid="{00000000-0005-0000-0000-000094200000}"/>
    <cellStyle name="Normal 2 2 2 3 3 4 4 4" xfId="9881" xr:uid="{00000000-0005-0000-0000-000095200000}"/>
    <cellStyle name="Normal 2 2 2 3 3 4 4 4 2" xfId="26177" xr:uid="{00000000-0005-0000-0000-000096200000}"/>
    <cellStyle name="Normal 2 2 2 3 3 4 4 5" xfId="18031" xr:uid="{00000000-0005-0000-0000-000097200000}"/>
    <cellStyle name="Normal 2 2 2 3 3 4 5" xfId="3123" xr:uid="{00000000-0005-0000-0000-000098200000}"/>
    <cellStyle name="Normal 2 2 2 3 3 4 5 2" xfId="11269" xr:uid="{00000000-0005-0000-0000-000099200000}"/>
    <cellStyle name="Normal 2 2 2 3 3 4 5 2 2" xfId="27565" xr:uid="{00000000-0005-0000-0000-00009A200000}"/>
    <cellStyle name="Normal 2 2 2 3 3 4 5 3" xfId="19419" xr:uid="{00000000-0005-0000-0000-00009B200000}"/>
    <cellStyle name="Normal 2 2 2 3 3 4 6" xfId="5624" xr:uid="{00000000-0005-0000-0000-00009C200000}"/>
    <cellStyle name="Normal 2 2 2 3 3 4 6 2" xfId="13770" xr:uid="{00000000-0005-0000-0000-00009D200000}"/>
    <cellStyle name="Normal 2 2 2 3 3 4 6 2 2" xfId="30066" xr:uid="{00000000-0005-0000-0000-00009E200000}"/>
    <cellStyle name="Normal 2 2 2 3 3 4 6 3" xfId="21920" xr:uid="{00000000-0005-0000-0000-00009F200000}"/>
    <cellStyle name="Normal 2 2 2 3 3 4 7" xfId="8471" xr:uid="{00000000-0005-0000-0000-0000A0200000}"/>
    <cellStyle name="Normal 2 2 2 3 3 4 7 2" xfId="24767" xr:uid="{00000000-0005-0000-0000-0000A1200000}"/>
    <cellStyle name="Normal 2 2 2 3 3 4 8" xfId="16621" xr:uid="{00000000-0005-0000-0000-0000A2200000}"/>
    <cellStyle name="Normal 2 2 2 3 3 5" xfId="414" xr:uid="{00000000-0005-0000-0000-0000A3200000}"/>
    <cellStyle name="Normal 2 2 2 3 3 5 2" xfId="1120" xr:uid="{00000000-0005-0000-0000-0000A4200000}"/>
    <cellStyle name="Normal 2 2 2 3 3 5 2 2" xfId="2530" xr:uid="{00000000-0005-0000-0000-0000A5200000}"/>
    <cellStyle name="Normal 2 2 2 3 3 5 2 2 2" xfId="5024" xr:uid="{00000000-0005-0000-0000-0000A6200000}"/>
    <cellStyle name="Normal 2 2 2 3 3 5 2 2 2 2" xfId="13170" xr:uid="{00000000-0005-0000-0000-0000A7200000}"/>
    <cellStyle name="Normal 2 2 2 3 3 5 2 2 2 2 2" xfId="29466" xr:uid="{00000000-0005-0000-0000-0000A8200000}"/>
    <cellStyle name="Normal 2 2 2 3 3 5 2 2 2 3" xfId="21320" xr:uid="{00000000-0005-0000-0000-0000A9200000}"/>
    <cellStyle name="Normal 2 2 2 3 3 5 2 2 3" xfId="7829" xr:uid="{00000000-0005-0000-0000-0000AA200000}"/>
    <cellStyle name="Normal 2 2 2 3 3 5 2 2 3 2" xfId="15975" xr:uid="{00000000-0005-0000-0000-0000AB200000}"/>
    <cellStyle name="Normal 2 2 2 3 3 5 2 2 3 2 2" xfId="32271" xr:uid="{00000000-0005-0000-0000-0000AC200000}"/>
    <cellStyle name="Normal 2 2 2 3 3 5 2 2 3 3" xfId="24125" xr:uid="{00000000-0005-0000-0000-0000AD200000}"/>
    <cellStyle name="Normal 2 2 2 3 3 5 2 2 4" xfId="10676" xr:uid="{00000000-0005-0000-0000-0000AE200000}"/>
    <cellStyle name="Normal 2 2 2 3 3 5 2 2 4 2" xfId="26972" xr:uid="{00000000-0005-0000-0000-0000AF200000}"/>
    <cellStyle name="Normal 2 2 2 3 3 5 2 2 5" xfId="18826" xr:uid="{00000000-0005-0000-0000-0000B0200000}"/>
    <cellStyle name="Normal 2 2 2 3 3 5 2 3" xfId="3806" xr:uid="{00000000-0005-0000-0000-0000B1200000}"/>
    <cellStyle name="Normal 2 2 2 3 3 5 2 3 2" xfId="11952" xr:uid="{00000000-0005-0000-0000-0000B2200000}"/>
    <cellStyle name="Normal 2 2 2 3 3 5 2 3 2 2" xfId="28248" xr:uid="{00000000-0005-0000-0000-0000B3200000}"/>
    <cellStyle name="Normal 2 2 2 3 3 5 2 3 3" xfId="20102" xr:uid="{00000000-0005-0000-0000-0000B4200000}"/>
    <cellStyle name="Normal 2 2 2 3 3 5 2 4" xfId="6419" xr:uid="{00000000-0005-0000-0000-0000B5200000}"/>
    <cellStyle name="Normal 2 2 2 3 3 5 2 4 2" xfId="14565" xr:uid="{00000000-0005-0000-0000-0000B6200000}"/>
    <cellStyle name="Normal 2 2 2 3 3 5 2 4 2 2" xfId="30861" xr:uid="{00000000-0005-0000-0000-0000B7200000}"/>
    <cellStyle name="Normal 2 2 2 3 3 5 2 4 3" xfId="22715" xr:uid="{00000000-0005-0000-0000-0000B8200000}"/>
    <cellStyle name="Normal 2 2 2 3 3 5 2 5" xfId="9266" xr:uid="{00000000-0005-0000-0000-0000B9200000}"/>
    <cellStyle name="Normal 2 2 2 3 3 5 2 5 2" xfId="25562" xr:uid="{00000000-0005-0000-0000-0000BA200000}"/>
    <cellStyle name="Normal 2 2 2 3 3 5 2 6" xfId="17416" xr:uid="{00000000-0005-0000-0000-0000BB200000}"/>
    <cellStyle name="Normal 2 2 2 3 3 5 3" xfId="1825" xr:uid="{00000000-0005-0000-0000-0000BC200000}"/>
    <cellStyle name="Normal 2 2 2 3 3 5 3 2" xfId="4415" xr:uid="{00000000-0005-0000-0000-0000BD200000}"/>
    <cellStyle name="Normal 2 2 2 3 3 5 3 2 2" xfId="12561" xr:uid="{00000000-0005-0000-0000-0000BE200000}"/>
    <cellStyle name="Normal 2 2 2 3 3 5 3 2 2 2" xfId="28857" xr:uid="{00000000-0005-0000-0000-0000BF200000}"/>
    <cellStyle name="Normal 2 2 2 3 3 5 3 2 3" xfId="20711" xr:uid="{00000000-0005-0000-0000-0000C0200000}"/>
    <cellStyle name="Normal 2 2 2 3 3 5 3 3" xfId="7124" xr:uid="{00000000-0005-0000-0000-0000C1200000}"/>
    <cellStyle name="Normal 2 2 2 3 3 5 3 3 2" xfId="15270" xr:uid="{00000000-0005-0000-0000-0000C2200000}"/>
    <cellStyle name="Normal 2 2 2 3 3 5 3 3 2 2" xfId="31566" xr:uid="{00000000-0005-0000-0000-0000C3200000}"/>
    <cellStyle name="Normal 2 2 2 3 3 5 3 3 3" xfId="23420" xr:uid="{00000000-0005-0000-0000-0000C4200000}"/>
    <cellStyle name="Normal 2 2 2 3 3 5 3 4" xfId="9971" xr:uid="{00000000-0005-0000-0000-0000C5200000}"/>
    <cellStyle name="Normal 2 2 2 3 3 5 3 4 2" xfId="26267" xr:uid="{00000000-0005-0000-0000-0000C6200000}"/>
    <cellStyle name="Normal 2 2 2 3 3 5 3 5" xfId="18121" xr:uid="{00000000-0005-0000-0000-0000C7200000}"/>
    <cellStyle name="Normal 2 2 2 3 3 5 4" xfId="3197" xr:uid="{00000000-0005-0000-0000-0000C8200000}"/>
    <cellStyle name="Normal 2 2 2 3 3 5 4 2" xfId="11343" xr:uid="{00000000-0005-0000-0000-0000C9200000}"/>
    <cellStyle name="Normal 2 2 2 3 3 5 4 2 2" xfId="27639" xr:uid="{00000000-0005-0000-0000-0000CA200000}"/>
    <cellStyle name="Normal 2 2 2 3 3 5 4 3" xfId="19493" xr:uid="{00000000-0005-0000-0000-0000CB200000}"/>
    <cellStyle name="Normal 2 2 2 3 3 5 5" xfId="5714" xr:uid="{00000000-0005-0000-0000-0000CC200000}"/>
    <cellStyle name="Normal 2 2 2 3 3 5 5 2" xfId="13860" xr:uid="{00000000-0005-0000-0000-0000CD200000}"/>
    <cellStyle name="Normal 2 2 2 3 3 5 5 2 2" xfId="30156" xr:uid="{00000000-0005-0000-0000-0000CE200000}"/>
    <cellStyle name="Normal 2 2 2 3 3 5 5 3" xfId="22010" xr:uid="{00000000-0005-0000-0000-0000CF200000}"/>
    <cellStyle name="Normal 2 2 2 3 3 5 6" xfId="8561" xr:uid="{00000000-0005-0000-0000-0000D0200000}"/>
    <cellStyle name="Normal 2 2 2 3 3 5 6 2" xfId="24857" xr:uid="{00000000-0005-0000-0000-0000D1200000}"/>
    <cellStyle name="Normal 2 2 2 3 3 5 7" xfId="16711" xr:uid="{00000000-0005-0000-0000-0000D2200000}"/>
    <cellStyle name="Normal 2 2 2 3 3 6" xfId="776" xr:uid="{00000000-0005-0000-0000-0000D3200000}"/>
    <cellStyle name="Normal 2 2 2 3 3 6 2" xfId="2186" xr:uid="{00000000-0005-0000-0000-0000D4200000}"/>
    <cellStyle name="Normal 2 2 2 3 3 6 2 2" xfId="4728" xr:uid="{00000000-0005-0000-0000-0000D5200000}"/>
    <cellStyle name="Normal 2 2 2 3 3 6 2 2 2" xfId="12874" xr:uid="{00000000-0005-0000-0000-0000D6200000}"/>
    <cellStyle name="Normal 2 2 2 3 3 6 2 2 2 2" xfId="29170" xr:uid="{00000000-0005-0000-0000-0000D7200000}"/>
    <cellStyle name="Normal 2 2 2 3 3 6 2 2 3" xfId="21024" xr:uid="{00000000-0005-0000-0000-0000D8200000}"/>
    <cellStyle name="Normal 2 2 2 3 3 6 2 3" xfId="7485" xr:uid="{00000000-0005-0000-0000-0000D9200000}"/>
    <cellStyle name="Normal 2 2 2 3 3 6 2 3 2" xfId="15631" xr:uid="{00000000-0005-0000-0000-0000DA200000}"/>
    <cellStyle name="Normal 2 2 2 3 3 6 2 3 2 2" xfId="31927" xr:uid="{00000000-0005-0000-0000-0000DB200000}"/>
    <cellStyle name="Normal 2 2 2 3 3 6 2 3 3" xfId="23781" xr:uid="{00000000-0005-0000-0000-0000DC200000}"/>
    <cellStyle name="Normal 2 2 2 3 3 6 2 4" xfId="10332" xr:uid="{00000000-0005-0000-0000-0000DD200000}"/>
    <cellStyle name="Normal 2 2 2 3 3 6 2 4 2" xfId="26628" xr:uid="{00000000-0005-0000-0000-0000DE200000}"/>
    <cellStyle name="Normal 2 2 2 3 3 6 2 5" xfId="18482" xr:uid="{00000000-0005-0000-0000-0000DF200000}"/>
    <cellStyle name="Normal 2 2 2 3 3 6 3" xfId="3510" xr:uid="{00000000-0005-0000-0000-0000E0200000}"/>
    <cellStyle name="Normal 2 2 2 3 3 6 3 2" xfId="11656" xr:uid="{00000000-0005-0000-0000-0000E1200000}"/>
    <cellStyle name="Normal 2 2 2 3 3 6 3 2 2" xfId="27952" xr:uid="{00000000-0005-0000-0000-0000E2200000}"/>
    <cellStyle name="Normal 2 2 2 3 3 6 3 3" xfId="19806" xr:uid="{00000000-0005-0000-0000-0000E3200000}"/>
    <cellStyle name="Normal 2 2 2 3 3 6 4" xfId="6075" xr:uid="{00000000-0005-0000-0000-0000E4200000}"/>
    <cellStyle name="Normal 2 2 2 3 3 6 4 2" xfId="14221" xr:uid="{00000000-0005-0000-0000-0000E5200000}"/>
    <cellStyle name="Normal 2 2 2 3 3 6 4 2 2" xfId="30517" xr:uid="{00000000-0005-0000-0000-0000E6200000}"/>
    <cellStyle name="Normal 2 2 2 3 3 6 4 3" xfId="22371" xr:uid="{00000000-0005-0000-0000-0000E7200000}"/>
    <cellStyle name="Normal 2 2 2 3 3 6 5" xfId="8922" xr:uid="{00000000-0005-0000-0000-0000E8200000}"/>
    <cellStyle name="Normal 2 2 2 3 3 6 5 2" xfId="25218" xr:uid="{00000000-0005-0000-0000-0000E9200000}"/>
    <cellStyle name="Normal 2 2 2 3 3 6 6" xfId="17072" xr:uid="{00000000-0005-0000-0000-0000EA200000}"/>
    <cellStyle name="Normal 2 2 2 3 3 7" xfId="1481" xr:uid="{00000000-0005-0000-0000-0000EB200000}"/>
    <cellStyle name="Normal 2 2 2 3 3 7 2" xfId="4119" xr:uid="{00000000-0005-0000-0000-0000EC200000}"/>
    <cellStyle name="Normal 2 2 2 3 3 7 2 2" xfId="12265" xr:uid="{00000000-0005-0000-0000-0000ED200000}"/>
    <cellStyle name="Normal 2 2 2 3 3 7 2 2 2" xfId="28561" xr:uid="{00000000-0005-0000-0000-0000EE200000}"/>
    <cellStyle name="Normal 2 2 2 3 3 7 2 3" xfId="20415" xr:uid="{00000000-0005-0000-0000-0000EF200000}"/>
    <cellStyle name="Normal 2 2 2 3 3 7 3" xfId="6780" xr:uid="{00000000-0005-0000-0000-0000F0200000}"/>
    <cellStyle name="Normal 2 2 2 3 3 7 3 2" xfId="14926" xr:uid="{00000000-0005-0000-0000-0000F1200000}"/>
    <cellStyle name="Normal 2 2 2 3 3 7 3 2 2" xfId="31222" xr:uid="{00000000-0005-0000-0000-0000F2200000}"/>
    <cellStyle name="Normal 2 2 2 3 3 7 3 3" xfId="23076" xr:uid="{00000000-0005-0000-0000-0000F3200000}"/>
    <cellStyle name="Normal 2 2 2 3 3 7 4" xfId="9627" xr:uid="{00000000-0005-0000-0000-0000F4200000}"/>
    <cellStyle name="Normal 2 2 2 3 3 7 4 2" xfId="25923" xr:uid="{00000000-0005-0000-0000-0000F5200000}"/>
    <cellStyle name="Normal 2 2 2 3 3 7 5" xfId="17777" xr:uid="{00000000-0005-0000-0000-0000F6200000}"/>
    <cellStyle name="Normal 2 2 2 3 3 8" xfId="2901" xr:uid="{00000000-0005-0000-0000-0000F7200000}"/>
    <cellStyle name="Normal 2 2 2 3 3 8 2" xfId="11047" xr:uid="{00000000-0005-0000-0000-0000F8200000}"/>
    <cellStyle name="Normal 2 2 2 3 3 8 2 2" xfId="27343" xr:uid="{00000000-0005-0000-0000-0000F9200000}"/>
    <cellStyle name="Normal 2 2 2 3 3 8 3" xfId="19197" xr:uid="{00000000-0005-0000-0000-0000FA200000}"/>
    <cellStyle name="Normal 2 2 2 3 3 9" xfId="5370" xr:uid="{00000000-0005-0000-0000-0000FB200000}"/>
    <cellStyle name="Normal 2 2 2 3 3 9 2" xfId="13516" xr:uid="{00000000-0005-0000-0000-0000FC200000}"/>
    <cellStyle name="Normal 2 2 2 3 3 9 2 2" xfId="29812" xr:uid="{00000000-0005-0000-0000-0000FD200000}"/>
    <cellStyle name="Normal 2 2 2 3 3 9 3" xfId="21666" xr:uid="{00000000-0005-0000-0000-0000FE200000}"/>
    <cellStyle name="Normal 2 2 2 3 4" xfId="116" xr:uid="{00000000-0005-0000-0000-0000FF200000}"/>
    <cellStyle name="Normal 2 2 2 3 4 2" xfId="460" xr:uid="{00000000-0005-0000-0000-000000210000}"/>
    <cellStyle name="Normal 2 2 2 3 4 2 2" xfId="1166" xr:uid="{00000000-0005-0000-0000-000001210000}"/>
    <cellStyle name="Normal 2 2 2 3 4 2 2 2" xfId="2576" xr:uid="{00000000-0005-0000-0000-000002210000}"/>
    <cellStyle name="Normal 2 2 2 3 4 2 2 2 2" xfId="5062" xr:uid="{00000000-0005-0000-0000-000003210000}"/>
    <cellStyle name="Normal 2 2 2 3 4 2 2 2 2 2" xfId="13208" xr:uid="{00000000-0005-0000-0000-000004210000}"/>
    <cellStyle name="Normal 2 2 2 3 4 2 2 2 2 2 2" xfId="29504" xr:uid="{00000000-0005-0000-0000-000005210000}"/>
    <cellStyle name="Normal 2 2 2 3 4 2 2 2 2 3" xfId="21358" xr:uid="{00000000-0005-0000-0000-000006210000}"/>
    <cellStyle name="Normal 2 2 2 3 4 2 2 2 3" xfId="7875" xr:uid="{00000000-0005-0000-0000-000007210000}"/>
    <cellStyle name="Normal 2 2 2 3 4 2 2 2 3 2" xfId="16021" xr:uid="{00000000-0005-0000-0000-000008210000}"/>
    <cellStyle name="Normal 2 2 2 3 4 2 2 2 3 2 2" xfId="32317" xr:uid="{00000000-0005-0000-0000-000009210000}"/>
    <cellStyle name="Normal 2 2 2 3 4 2 2 2 3 3" xfId="24171" xr:uid="{00000000-0005-0000-0000-00000A210000}"/>
    <cellStyle name="Normal 2 2 2 3 4 2 2 2 4" xfId="10722" xr:uid="{00000000-0005-0000-0000-00000B210000}"/>
    <cellStyle name="Normal 2 2 2 3 4 2 2 2 4 2" xfId="27018" xr:uid="{00000000-0005-0000-0000-00000C210000}"/>
    <cellStyle name="Normal 2 2 2 3 4 2 2 2 5" xfId="18872" xr:uid="{00000000-0005-0000-0000-00000D210000}"/>
    <cellStyle name="Normal 2 2 2 3 4 2 2 3" xfId="3844" xr:uid="{00000000-0005-0000-0000-00000E210000}"/>
    <cellStyle name="Normal 2 2 2 3 4 2 2 3 2" xfId="11990" xr:uid="{00000000-0005-0000-0000-00000F210000}"/>
    <cellStyle name="Normal 2 2 2 3 4 2 2 3 2 2" xfId="28286" xr:uid="{00000000-0005-0000-0000-000010210000}"/>
    <cellStyle name="Normal 2 2 2 3 4 2 2 3 3" xfId="20140" xr:uid="{00000000-0005-0000-0000-000011210000}"/>
    <cellStyle name="Normal 2 2 2 3 4 2 2 4" xfId="6465" xr:uid="{00000000-0005-0000-0000-000012210000}"/>
    <cellStyle name="Normal 2 2 2 3 4 2 2 4 2" xfId="14611" xr:uid="{00000000-0005-0000-0000-000013210000}"/>
    <cellStyle name="Normal 2 2 2 3 4 2 2 4 2 2" xfId="30907" xr:uid="{00000000-0005-0000-0000-000014210000}"/>
    <cellStyle name="Normal 2 2 2 3 4 2 2 4 3" xfId="22761" xr:uid="{00000000-0005-0000-0000-000015210000}"/>
    <cellStyle name="Normal 2 2 2 3 4 2 2 5" xfId="9312" xr:uid="{00000000-0005-0000-0000-000016210000}"/>
    <cellStyle name="Normal 2 2 2 3 4 2 2 5 2" xfId="25608" xr:uid="{00000000-0005-0000-0000-000017210000}"/>
    <cellStyle name="Normal 2 2 2 3 4 2 2 6" xfId="17462" xr:uid="{00000000-0005-0000-0000-000018210000}"/>
    <cellStyle name="Normal 2 2 2 3 4 2 3" xfId="1871" xr:uid="{00000000-0005-0000-0000-000019210000}"/>
    <cellStyle name="Normal 2 2 2 3 4 2 3 2" xfId="4453" xr:uid="{00000000-0005-0000-0000-00001A210000}"/>
    <cellStyle name="Normal 2 2 2 3 4 2 3 2 2" xfId="12599" xr:uid="{00000000-0005-0000-0000-00001B210000}"/>
    <cellStyle name="Normal 2 2 2 3 4 2 3 2 2 2" xfId="28895" xr:uid="{00000000-0005-0000-0000-00001C210000}"/>
    <cellStyle name="Normal 2 2 2 3 4 2 3 2 3" xfId="20749" xr:uid="{00000000-0005-0000-0000-00001D210000}"/>
    <cellStyle name="Normal 2 2 2 3 4 2 3 3" xfId="7170" xr:uid="{00000000-0005-0000-0000-00001E210000}"/>
    <cellStyle name="Normal 2 2 2 3 4 2 3 3 2" xfId="15316" xr:uid="{00000000-0005-0000-0000-00001F210000}"/>
    <cellStyle name="Normal 2 2 2 3 4 2 3 3 2 2" xfId="31612" xr:uid="{00000000-0005-0000-0000-000020210000}"/>
    <cellStyle name="Normal 2 2 2 3 4 2 3 3 3" xfId="23466" xr:uid="{00000000-0005-0000-0000-000021210000}"/>
    <cellStyle name="Normal 2 2 2 3 4 2 3 4" xfId="10017" xr:uid="{00000000-0005-0000-0000-000022210000}"/>
    <cellStyle name="Normal 2 2 2 3 4 2 3 4 2" xfId="26313" xr:uid="{00000000-0005-0000-0000-000023210000}"/>
    <cellStyle name="Normal 2 2 2 3 4 2 3 5" xfId="18167" xr:uid="{00000000-0005-0000-0000-000024210000}"/>
    <cellStyle name="Normal 2 2 2 3 4 2 4" xfId="3235" xr:uid="{00000000-0005-0000-0000-000025210000}"/>
    <cellStyle name="Normal 2 2 2 3 4 2 4 2" xfId="11381" xr:uid="{00000000-0005-0000-0000-000026210000}"/>
    <cellStyle name="Normal 2 2 2 3 4 2 4 2 2" xfId="27677" xr:uid="{00000000-0005-0000-0000-000027210000}"/>
    <cellStyle name="Normal 2 2 2 3 4 2 4 3" xfId="19531" xr:uid="{00000000-0005-0000-0000-000028210000}"/>
    <cellStyle name="Normal 2 2 2 3 4 2 5" xfId="5760" xr:uid="{00000000-0005-0000-0000-000029210000}"/>
    <cellStyle name="Normal 2 2 2 3 4 2 5 2" xfId="13906" xr:uid="{00000000-0005-0000-0000-00002A210000}"/>
    <cellStyle name="Normal 2 2 2 3 4 2 5 2 2" xfId="30202" xr:uid="{00000000-0005-0000-0000-00002B210000}"/>
    <cellStyle name="Normal 2 2 2 3 4 2 5 3" xfId="22056" xr:uid="{00000000-0005-0000-0000-00002C210000}"/>
    <cellStyle name="Normal 2 2 2 3 4 2 6" xfId="8607" xr:uid="{00000000-0005-0000-0000-00002D210000}"/>
    <cellStyle name="Normal 2 2 2 3 4 2 6 2" xfId="24903" xr:uid="{00000000-0005-0000-0000-00002E210000}"/>
    <cellStyle name="Normal 2 2 2 3 4 2 7" xfId="16757" xr:uid="{00000000-0005-0000-0000-00002F210000}"/>
    <cellStyle name="Normal 2 2 2 3 4 3" xfId="822" xr:uid="{00000000-0005-0000-0000-000030210000}"/>
    <cellStyle name="Normal 2 2 2 3 4 3 2" xfId="2232" xr:uid="{00000000-0005-0000-0000-000031210000}"/>
    <cellStyle name="Normal 2 2 2 3 4 3 2 2" xfId="4766" xr:uid="{00000000-0005-0000-0000-000032210000}"/>
    <cellStyle name="Normal 2 2 2 3 4 3 2 2 2" xfId="12912" xr:uid="{00000000-0005-0000-0000-000033210000}"/>
    <cellStyle name="Normal 2 2 2 3 4 3 2 2 2 2" xfId="29208" xr:uid="{00000000-0005-0000-0000-000034210000}"/>
    <cellStyle name="Normal 2 2 2 3 4 3 2 2 3" xfId="21062" xr:uid="{00000000-0005-0000-0000-000035210000}"/>
    <cellStyle name="Normal 2 2 2 3 4 3 2 3" xfId="7531" xr:uid="{00000000-0005-0000-0000-000036210000}"/>
    <cellStyle name="Normal 2 2 2 3 4 3 2 3 2" xfId="15677" xr:uid="{00000000-0005-0000-0000-000037210000}"/>
    <cellStyle name="Normal 2 2 2 3 4 3 2 3 2 2" xfId="31973" xr:uid="{00000000-0005-0000-0000-000038210000}"/>
    <cellStyle name="Normal 2 2 2 3 4 3 2 3 3" xfId="23827" xr:uid="{00000000-0005-0000-0000-000039210000}"/>
    <cellStyle name="Normal 2 2 2 3 4 3 2 4" xfId="10378" xr:uid="{00000000-0005-0000-0000-00003A210000}"/>
    <cellStyle name="Normal 2 2 2 3 4 3 2 4 2" xfId="26674" xr:uid="{00000000-0005-0000-0000-00003B210000}"/>
    <cellStyle name="Normal 2 2 2 3 4 3 2 5" xfId="18528" xr:uid="{00000000-0005-0000-0000-00003C210000}"/>
    <cellStyle name="Normal 2 2 2 3 4 3 3" xfId="3548" xr:uid="{00000000-0005-0000-0000-00003D210000}"/>
    <cellStyle name="Normal 2 2 2 3 4 3 3 2" xfId="11694" xr:uid="{00000000-0005-0000-0000-00003E210000}"/>
    <cellStyle name="Normal 2 2 2 3 4 3 3 2 2" xfId="27990" xr:uid="{00000000-0005-0000-0000-00003F210000}"/>
    <cellStyle name="Normal 2 2 2 3 4 3 3 3" xfId="19844" xr:uid="{00000000-0005-0000-0000-000040210000}"/>
    <cellStyle name="Normal 2 2 2 3 4 3 4" xfId="6121" xr:uid="{00000000-0005-0000-0000-000041210000}"/>
    <cellStyle name="Normal 2 2 2 3 4 3 4 2" xfId="14267" xr:uid="{00000000-0005-0000-0000-000042210000}"/>
    <cellStyle name="Normal 2 2 2 3 4 3 4 2 2" xfId="30563" xr:uid="{00000000-0005-0000-0000-000043210000}"/>
    <cellStyle name="Normal 2 2 2 3 4 3 4 3" xfId="22417" xr:uid="{00000000-0005-0000-0000-000044210000}"/>
    <cellStyle name="Normal 2 2 2 3 4 3 5" xfId="8968" xr:uid="{00000000-0005-0000-0000-000045210000}"/>
    <cellStyle name="Normal 2 2 2 3 4 3 5 2" xfId="25264" xr:uid="{00000000-0005-0000-0000-000046210000}"/>
    <cellStyle name="Normal 2 2 2 3 4 3 6" xfId="17118" xr:uid="{00000000-0005-0000-0000-000047210000}"/>
    <cellStyle name="Normal 2 2 2 3 4 4" xfId="1527" xr:uid="{00000000-0005-0000-0000-000048210000}"/>
    <cellStyle name="Normal 2 2 2 3 4 4 2" xfId="4157" xr:uid="{00000000-0005-0000-0000-000049210000}"/>
    <cellStyle name="Normal 2 2 2 3 4 4 2 2" xfId="12303" xr:uid="{00000000-0005-0000-0000-00004A210000}"/>
    <cellStyle name="Normal 2 2 2 3 4 4 2 2 2" xfId="28599" xr:uid="{00000000-0005-0000-0000-00004B210000}"/>
    <cellStyle name="Normal 2 2 2 3 4 4 2 3" xfId="20453" xr:uid="{00000000-0005-0000-0000-00004C210000}"/>
    <cellStyle name="Normal 2 2 2 3 4 4 3" xfId="6826" xr:uid="{00000000-0005-0000-0000-00004D210000}"/>
    <cellStyle name="Normal 2 2 2 3 4 4 3 2" xfId="14972" xr:uid="{00000000-0005-0000-0000-00004E210000}"/>
    <cellStyle name="Normal 2 2 2 3 4 4 3 2 2" xfId="31268" xr:uid="{00000000-0005-0000-0000-00004F210000}"/>
    <cellStyle name="Normal 2 2 2 3 4 4 3 3" xfId="23122" xr:uid="{00000000-0005-0000-0000-000050210000}"/>
    <cellStyle name="Normal 2 2 2 3 4 4 4" xfId="9673" xr:uid="{00000000-0005-0000-0000-000051210000}"/>
    <cellStyle name="Normal 2 2 2 3 4 4 4 2" xfId="25969" xr:uid="{00000000-0005-0000-0000-000052210000}"/>
    <cellStyle name="Normal 2 2 2 3 4 4 5" xfId="17823" xr:uid="{00000000-0005-0000-0000-000053210000}"/>
    <cellStyle name="Normal 2 2 2 3 4 5" xfId="2939" xr:uid="{00000000-0005-0000-0000-000054210000}"/>
    <cellStyle name="Normal 2 2 2 3 4 5 2" xfId="11085" xr:uid="{00000000-0005-0000-0000-000055210000}"/>
    <cellStyle name="Normal 2 2 2 3 4 5 2 2" xfId="27381" xr:uid="{00000000-0005-0000-0000-000056210000}"/>
    <cellStyle name="Normal 2 2 2 3 4 5 3" xfId="19235" xr:uid="{00000000-0005-0000-0000-000057210000}"/>
    <cellStyle name="Normal 2 2 2 3 4 6" xfId="5416" xr:uid="{00000000-0005-0000-0000-000058210000}"/>
    <cellStyle name="Normal 2 2 2 3 4 6 2" xfId="13562" xr:uid="{00000000-0005-0000-0000-000059210000}"/>
    <cellStyle name="Normal 2 2 2 3 4 6 2 2" xfId="29858" xr:uid="{00000000-0005-0000-0000-00005A210000}"/>
    <cellStyle name="Normal 2 2 2 3 4 6 3" xfId="21712" xr:uid="{00000000-0005-0000-0000-00005B210000}"/>
    <cellStyle name="Normal 2 2 2 3 4 7" xfId="8263" xr:uid="{00000000-0005-0000-0000-00005C210000}"/>
    <cellStyle name="Normal 2 2 2 3 4 7 2" xfId="24559" xr:uid="{00000000-0005-0000-0000-00005D210000}"/>
    <cellStyle name="Normal 2 2 2 3 4 8" xfId="16413" xr:uid="{00000000-0005-0000-0000-00005E210000}"/>
    <cellStyle name="Normal 2 2 2 3 5" xfId="202" xr:uid="{00000000-0005-0000-0000-00005F210000}"/>
    <cellStyle name="Normal 2 2 2 3 5 2" xfId="546" xr:uid="{00000000-0005-0000-0000-000060210000}"/>
    <cellStyle name="Normal 2 2 2 3 5 2 2" xfId="1252" xr:uid="{00000000-0005-0000-0000-000061210000}"/>
    <cellStyle name="Normal 2 2 2 3 5 2 2 2" xfId="2662" xr:uid="{00000000-0005-0000-0000-000062210000}"/>
    <cellStyle name="Normal 2 2 2 3 5 2 2 2 2" xfId="5136" xr:uid="{00000000-0005-0000-0000-000063210000}"/>
    <cellStyle name="Normal 2 2 2 3 5 2 2 2 2 2" xfId="13282" xr:uid="{00000000-0005-0000-0000-000064210000}"/>
    <cellStyle name="Normal 2 2 2 3 5 2 2 2 2 2 2" xfId="29578" xr:uid="{00000000-0005-0000-0000-000065210000}"/>
    <cellStyle name="Normal 2 2 2 3 5 2 2 2 2 3" xfId="21432" xr:uid="{00000000-0005-0000-0000-000066210000}"/>
    <cellStyle name="Normal 2 2 2 3 5 2 2 2 3" xfId="7961" xr:uid="{00000000-0005-0000-0000-000067210000}"/>
    <cellStyle name="Normal 2 2 2 3 5 2 2 2 3 2" xfId="16107" xr:uid="{00000000-0005-0000-0000-000068210000}"/>
    <cellStyle name="Normal 2 2 2 3 5 2 2 2 3 2 2" xfId="32403" xr:uid="{00000000-0005-0000-0000-000069210000}"/>
    <cellStyle name="Normal 2 2 2 3 5 2 2 2 3 3" xfId="24257" xr:uid="{00000000-0005-0000-0000-00006A210000}"/>
    <cellStyle name="Normal 2 2 2 3 5 2 2 2 4" xfId="10808" xr:uid="{00000000-0005-0000-0000-00006B210000}"/>
    <cellStyle name="Normal 2 2 2 3 5 2 2 2 4 2" xfId="27104" xr:uid="{00000000-0005-0000-0000-00006C210000}"/>
    <cellStyle name="Normal 2 2 2 3 5 2 2 2 5" xfId="18958" xr:uid="{00000000-0005-0000-0000-00006D210000}"/>
    <cellStyle name="Normal 2 2 2 3 5 2 2 3" xfId="3918" xr:uid="{00000000-0005-0000-0000-00006E210000}"/>
    <cellStyle name="Normal 2 2 2 3 5 2 2 3 2" xfId="12064" xr:uid="{00000000-0005-0000-0000-00006F210000}"/>
    <cellStyle name="Normal 2 2 2 3 5 2 2 3 2 2" xfId="28360" xr:uid="{00000000-0005-0000-0000-000070210000}"/>
    <cellStyle name="Normal 2 2 2 3 5 2 2 3 3" xfId="20214" xr:uid="{00000000-0005-0000-0000-000071210000}"/>
    <cellStyle name="Normal 2 2 2 3 5 2 2 4" xfId="6551" xr:uid="{00000000-0005-0000-0000-000072210000}"/>
    <cellStyle name="Normal 2 2 2 3 5 2 2 4 2" xfId="14697" xr:uid="{00000000-0005-0000-0000-000073210000}"/>
    <cellStyle name="Normal 2 2 2 3 5 2 2 4 2 2" xfId="30993" xr:uid="{00000000-0005-0000-0000-000074210000}"/>
    <cellStyle name="Normal 2 2 2 3 5 2 2 4 3" xfId="22847" xr:uid="{00000000-0005-0000-0000-000075210000}"/>
    <cellStyle name="Normal 2 2 2 3 5 2 2 5" xfId="9398" xr:uid="{00000000-0005-0000-0000-000076210000}"/>
    <cellStyle name="Normal 2 2 2 3 5 2 2 5 2" xfId="25694" xr:uid="{00000000-0005-0000-0000-000077210000}"/>
    <cellStyle name="Normal 2 2 2 3 5 2 2 6" xfId="17548" xr:uid="{00000000-0005-0000-0000-000078210000}"/>
    <cellStyle name="Normal 2 2 2 3 5 2 3" xfId="1957" xr:uid="{00000000-0005-0000-0000-000079210000}"/>
    <cellStyle name="Normal 2 2 2 3 5 2 3 2" xfId="4527" xr:uid="{00000000-0005-0000-0000-00007A210000}"/>
    <cellStyle name="Normal 2 2 2 3 5 2 3 2 2" xfId="12673" xr:uid="{00000000-0005-0000-0000-00007B210000}"/>
    <cellStyle name="Normal 2 2 2 3 5 2 3 2 2 2" xfId="28969" xr:uid="{00000000-0005-0000-0000-00007C210000}"/>
    <cellStyle name="Normal 2 2 2 3 5 2 3 2 3" xfId="20823" xr:uid="{00000000-0005-0000-0000-00007D210000}"/>
    <cellStyle name="Normal 2 2 2 3 5 2 3 3" xfId="7256" xr:uid="{00000000-0005-0000-0000-00007E210000}"/>
    <cellStyle name="Normal 2 2 2 3 5 2 3 3 2" xfId="15402" xr:uid="{00000000-0005-0000-0000-00007F210000}"/>
    <cellStyle name="Normal 2 2 2 3 5 2 3 3 2 2" xfId="31698" xr:uid="{00000000-0005-0000-0000-000080210000}"/>
    <cellStyle name="Normal 2 2 2 3 5 2 3 3 3" xfId="23552" xr:uid="{00000000-0005-0000-0000-000081210000}"/>
    <cellStyle name="Normal 2 2 2 3 5 2 3 4" xfId="10103" xr:uid="{00000000-0005-0000-0000-000082210000}"/>
    <cellStyle name="Normal 2 2 2 3 5 2 3 4 2" xfId="26399" xr:uid="{00000000-0005-0000-0000-000083210000}"/>
    <cellStyle name="Normal 2 2 2 3 5 2 3 5" xfId="18253" xr:uid="{00000000-0005-0000-0000-000084210000}"/>
    <cellStyle name="Normal 2 2 2 3 5 2 4" xfId="3309" xr:uid="{00000000-0005-0000-0000-000085210000}"/>
    <cellStyle name="Normal 2 2 2 3 5 2 4 2" xfId="11455" xr:uid="{00000000-0005-0000-0000-000086210000}"/>
    <cellStyle name="Normal 2 2 2 3 5 2 4 2 2" xfId="27751" xr:uid="{00000000-0005-0000-0000-000087210000}"/>
    <cellStyle name="Normal 2 2 2 3 5 2 4 3" xfId="19605" xr:uid="{00000000-0005-0000-0000-000088210000}"/>
    <cellStyle name="Normal 2 2 2 3 5 2 5" xfId="5846" xr:uid="{00000000-0005-0000-0000-000089210000}"/>
    <cellStyle name="Normal 2 2 2 3 5 2 5 2" xfId="13992" xr:uid="{00000000-0005-0000-0000-00008A210000}"/>
    <cellStyle name="Normal 2 2 2 3 5 2 5 2 2" xfId="30288" xr:uid="{00000000-0005-0000-0000-00008B210000}"/>
    <cellStyle name="Normal 2 2 2 3 5 2 5 3" xfId="22142" xr:uid="{00000000-0005-0000-0000-00008C210000}"/>
    <cellStyle name="Normal 2 2 2 3 5 2 6" xfId="8693" xr:uid="{00000000-0005-0000-0000-00008D210000}"/>
    <cellStyle name="Normal 2 2 2 3 5 2 6 2" xfId="24989" xr:uid="{00000000-0005-0000-0000-00008E210000}"/>
    <cellStyle name="Normal 2 2 2 3 5 2 7" xfId="16843" xr:uid="{00000000-0005-0000-0000-00008F210000}"/>
    <cellStyle name="Normal 2 2 2 3 5 3" xfId="908" xr:uid="{00000000-0005-0000-0000-000090210000}"/>
    <cellStyle name="Normal 2 2 2 3 5 3 2" xfId="2318" xr:uid="{00000000-0005-0000-0000-000091210000}"/>
    <cellStyle name="Normal 2 2 2 3 5 3 2 2" xfId="4840" xr:uid="{00000000-0005-0000-0000-000092210000}"/>
    <cellStyle name="Normal 2 2 2 3 5 3 2 2 2" xfId="12986" xr:uid="{00000000-0005-0000-0000-000093210000}"/>
    <cellStyle name="Normal 2 2 2 3 5 3 2 2 2 2" xfId="29282" xr:uid="{00000000-0005-0000-0000-000094210000}"/>
    <cellStyle name="Normal 2 2 2 3 5 3 2 2 3" xfId="21136" xr:uid="{00000000-0005-0000-0000-000095210000}"/>
    <cellStyle name="Normal 2 2 2 3 5 3 2 3" xfId="7617" xr:uid="{00000000-0005-0000-0000-000096210000}"/>
    <cellStyle name="Normal 2 2 2 3 5 3 2 3 2" xfId="15763" xr:uid="{00000000-0005-0000-0000-000097210000}"/>
    <cellStyle name="Normal 2 2 2 3 5 3 2 3 2 2" xfId="32059" xr:uid="{00000000-0005-0000-0000-000098210000}"/>
    <cellStyle name="Normal 2 2 2 3 5 3 2 3 3" xfId="23913" xr:uid="{00000000-0005-0000-0000-000099210000}"/>
    <cellStyle name="Normal 2 2 2 3 5 3 2 4" xfId="10464" xr:uid="{00000000-0005-0000-0000-00009A210000}"/>
    <cellStyle name="Normal 2 2 2 3 5 3 2 4 2" xfId="26760" xr:uid="{00000000-0005-0000-0000-00009B210000}"/>
    <cellStyle name="Normal 2 2 2 3 5 3 2 5" xfId="18614" xr:uid="{00000000-0005-0000-0000-00009C210000}"/>
    <cellStyle name="Normal 2 2 2 3 5 3 3" xfId="3622" xr:uid="{00000000-0005-0000-0000-00009D210000}"/>
    <cellStyle name="Normal 2 2 2 3 5 3 3 2" xfId="11768" xr:uid="{00000000-0005-0000-0000-00009E210000}"/>
    <cellStyle name="Normal 2 2 2 3 5 3 3 2 2" xfId="28064" xr:uid="{00000000-0005-0000-0000-00009F210000}"/>
    <cellStyle name="Normal 2 2 2 3 5 3 3 3" xfId="19918" xr:uid="{00000000-0005-0000-0000-0000A0210000}"/>
    <cellStyle name="Normal 2 2 2 3 5 3 4" xfId="6207" xr:uid="{00000000-0005-0000-0000-0000A1210000}"/>
    <cellStyle name="Normal 2 2 2 3 5 3 4 2" xfId="14353" xr:uid="{00000000-0005-0000-0000-0000A2210000}"/>
    <cellStyle name="Normal 2 2 2 3 5 3 4 2 2" xfId="30649" xr:uid="{00000000-0005-0000-0000-0000A3210000}"/>
    <cellStyle name="Normal 2 2 2 3 5 3 4 3" xfId="22503" xr:uid="{00000000-0005-0000-0000-0000A4210000}"/>
    <cellStyle name="Normal 2 2 2 3 5 3 5" xfId="9054" xr:uid="{00000000-0005-0000-0000-0000A5210000}"/>
    <cellStyle name="Normal 2 2 2 3 5 3 5 2" xfId="25350" xr:uid="{00000000-0005-0000-0000-0000A6210000}"/>
    <cellStyle name="Normal 2 2 2 3 5 3 6" xfId="17204" xr:uid="{00000000-0005-0000-0000-0000A7210000}"/>
    <cellStyle name="Normal 2 2 2 3 5 4" xfId="1613" xr:uid="{00000000-0005-0000-0000-0000A8210000}"/>
    <cellStyle name="Normal 2 2 2 3 5 4 2" xfId="4231" xr:uid="{00000000-0005-0000-0000-0000A9210000}"/>
    <cellStyle name="Normal 2 2 2 3 5 4 2 2" xfId="12377" xr:uid="{00000000-0005-0000-0000-0000AA210000}"/>
    <cellStyle name="Normal 2 2 2 3 5 4 2 2 2" xfId="28673" xr:uid="{00000000-0005-0000-0000-0000AB210000}"/>
    <cellStyle name="Normal 2 2 2 3 5 4 2 3" xfId="20527" xr:uid="{00000000-0005-0000-0000-0000AC210000}"/>
    <cellStyle name="Normal 2 2 2 3 5 4 3" xfId="6912" xr:uid="{00000000-0005-0000-0000-0000AD210000}"/>
    <cellStyle name="Normal 2 2 2 3 5 4 3 2" xfId="15058" xr:uid="{00000000-0005-0000-0000-0000AE210000}"/>
    <cellStyle name="Normal 2 2 2 3 5 4 3 2 2" xfId="31354" xr:uid="{00000000-0005-0000-0000-0000AF210000}"/>
    <cellStyle name="Normal 2 2 2 3 5 4 3 3" xfId="23208" xr:uid="{00000000-0005-0000-0000-0000B0210000}"/>
    <cellStyle name="Normal 2 2 2 3 5 4 4" xfId="9759" xr:uid="{00000000-0005-0000-0000-0000B1210000}"/>
    <cellStyle name="Normal 2 2 2 3 5 4 4 2" xfId="26055" xr:uid="{00000000-0005-0000-0000-0000B2210000}"/>
    <cellStyle name="Normal 2 2 2 3 5 4 5" xfId="17909" xr:uid="{00000000-0005-0000-0000-0000B3210000}"/>
    <cellStyle name="Normal 2 2 2 3 5 5" xfId="3013" xr:uid="{00000000-0005-0000-0000-0000B4210000}"/>
    <cellStyle name="Normal 2 2 2 3 5 5 2" xfId="11159" xr:uid="{00000000-0005-0000-0000-0000B5210000}"/>
    <cellStyle name="Normal 2 2 2 3 5 5 2 2" xfId="27455" xr:uid="{00000000-0005-0000-0000-0000B6210000}"/>
    <cellStyle name="Normal 2 2 2 3 5 5 3" xfId="19309" xr:uid="{00000000-0005-0000-0000-0000B7210000}"/>
    <cellStyle name="Normal 2 2 2 3 5 6" xfId="5502" xr:uid="{00000000-0005-0000-0000-0000B8210000}"/>
    <cellStyle name="Normal 2 2 2 3 5 6 2" xfId="13648" xr:uid="{00000000-0005-0000-0000-0000B9210000}"/>
    <cellStyle name="Normal 2 2 2 3 5 6 2 2" xfId="29944" xr:uid="{00000000-0005-0000-0000-0000BA210000}"/>
    <cellStyle name="Normal 2 2 2 3 5 6 3" xfId="21798" xr:uid="{00000000-0005-0000-0000-0000BB210000}"/>
    <cellStyle name="Normal 2 2 2 3 5 7" xfId="8349" xr:uid="{00000000-0005-0000-0000-0000BC210000}"/>
    <cellStyle name="Normal 2 2 2 3 5 7 2" xfId="24645" xr:uid="{00000000-0005-0000-0000-0000BD210000}"/>
    <cellStyle name="Normal 2 2 2 3 5 8" xfId="16499" xr:uid="{00000000-0005-0000-0000-0000BE210000}"/>
    <cellStyle name="Normal 2 2 2 3 6" xfId="280" xr:uid="{00000000-0005-0000-0000-0000BF210000}"/>
    <cellStyle name="Normal 2 2 2 3 6 2" xfId="624" xr:uid="{00000000-0005-0000-0000-0000C0210000}"/>
    <cellStyle name="Normal 2 2 2 3 6 2 2" xfId="1330" xr:uid="{00000000-0005-0000-0000-0000C1210000}"/>
    <cellStyle name="Normal 2 2 2 3 6 2 2 2" xfId="2740" xr:uid="{00000000-0005-0000-0000-0000C2210000}"/>
    <cellStyle name="Normal 2 2 2 3 6 2 2 2 2" xfId="5210" xr:uid="{00000000-0005-0000-0000-0000C3210000}"/>
    <cellStyle name="Normal 2 2 2 3 6 2 2 2 2 2" xfId="13356" xr:uid="{00000000-0005-0000-0000-0000C4210000}"/>
    <cellStyle name="Normal 2 2 2 3 6 2 2 2 2 2 2" xfId="29652" xr:uid="{00000000-0005-0000-0000-0000C5210000}"/>
    <cellStyle name="Normal 2 2 2 3 6 2 2 2 2 3" xfId="21506" xr:uid="{00000000-0005-0000-0000-0000C6210000}"/>
    <cellStyle name="Normal 2 2 2 3 6 2 2 2 3" xfId="8039" xr:uid="{00000000-0005-0000-0000-0000C7210000}"/>
    <cellStyle name="Normal 2 2 2 3 6 2 2 2 3 2" xfId="16185" xr:uid="{00000000-0005-0000-0000-0000C8210000}"/>
    <cellStyle name="Normal 2 2 2 3 6 2 2 2 3 2 2" xfId="32481" xr:uid="{00000000-0005-0000-0000-0000C9210000}"/>
    <cellStyle name="Normal 2 2 2 3 6 2 2 2 3 3" xfId="24335" xr:uid="{00000000-0005-0000-0000-0000CA210000}"/>
    <cellStyle name="Normal 2 2 2 3 6 2 2 2 4" xfId="10886" xr:uid="{00000000-0005-0000-0000-0000CB210000}"/>
    <cellStyle name="Normal 2 2 2 3 6 2 2 2 4 2" xfId="27182" xr:uid="{00000000-0005-0000-0000-0000CC210000}"/>
    <cellStyle name="Normal 2 2 2 3 6 2 2 2 5" xfId="19036" xr:uid="{00000000-0005-0000-0000-0000CD210000}"/>
    <cellStyle name="Normal 2 2 2 3 6 2 2 3" xfId="3992" xr:uid="{00000000-0005-0000-0000-0000CE210000}"/>
    <cellStyle name="Normal 2 2 2 3 6 2 2 3 2" xfId="12138" xr:uid="{00000000-0005-0000-0000-0000CF210000}"/>
    <cellStyle name="Normal 2 2 2 3 6 2 2 3 2 2" xfId="28434" xr:uid="{00000000-0005-0000-0000-0000D0210000}"/>
    <cellStyle name="Normal 2 2 2 3 6 2 2 3 3" xfId="20288" xr:uid="{00000000-0005-0000-0000-0000D1210000}"/>
    <cellStyle name="Normal 2 2 2 3 6 2 2 4" xfId="6629" xr:uid="{00000000-0005-0000-0000-0000D2210000}"/>
    <cellStyle name="Normal 2 2 2 3 6 2 2 4 2" xfId="14775" xr:uid="{00000000-0005-0000-0000-0000D3210000}"/>
    <cellStyle name="Normal 2 2 2 3 6 2 2 4 2 2" xfId="31071" xr:uid="{00000000-0005-0000-0000-0000D4210000}"/>
    <cellStyle name="Normal 2 2 2 3 6 2 2 4 3" xfId="22925" xr:uid="{00000000-0005-0000-0000-0000D5210000}"/>
    <cellStyle name="Normal 2 2 2 3 6 2 2 5" xfId="9476" xr:uid="{00000000-0005-0000-0000-0000D6210000}"/>
    <cellStyle name="Normal 2 2 2 3 6 2 2 5 2" xfId="25772" xr:uid="{00000000-0005-0000-0000-0000D7210000}"/>
    <cellStyle name="Normal 2 2 2 3 6 2 2 6" xfId="17626" xr:uid="{00000000-0005-0000-0000-0000D8210000}"/>
    <cellStyle name="Normal 2 2 2 3 6 2 3" xfId="2035" xr:uid="{00000000-0005-0000-0000-0000D9210000}"/>
    <cellStyle name="Normal 2 2 2 3 6 2 3 2" xfId="4601" xr:uid="{00000000-0005-0000-0000-0000DA210000}"/>
    <cellStyle name="Normal 2 2 2 3 6 2 3 2 2" xfId="12747" xr:uid="{00000000-0005-0000-0000-0000DB210000}"/>
    <cellStyle name="Normal 2 2 2 3 6 2 3 2 2 2" xfId="29043" xr:uid="{00000000-0005-0000-0000-0000DC210000}"/>
    <cellStyle name="Normal 2 2 2 3 6 2 3 2 3" xfId="20897" xr:uid="{00000000-0005-0000-0000-0000DD210000}"/>
    <cellStyle name="Normal 2 2 2 3 6 2 3 3" xfId="7334" xr:uid="{00000000-0005-0000-0000-0000DE210000}"/>
    <cellStyle name="Normal 2 2 2 3 6 2 3 3 2" xfId="15480" xr:uid="{00000000-0005-0000-0000-0000DF210000}"/>
    <cellStyle name="Normal 2 2 2 3 6 2 3 3 2 2" xfId="31776" xr:uid="{00000000-0005-0000-0000-0000E0210000}"/>
    <cellStyle name="Normal 2 2 2 3 6 2 3 3 3" xfId="23630" xr:uid="{00000000-0005-0000-0000-0000E1210000}"/>
    <cellStyle name="Normal 2 2 2 3 6 2 3 4" xfId="10181" xr:uid="{00000000-0005-0000-0000-0000E2210000}"/>
    <cellStyle name="Normal 2 2 2 3 6 2 3 4 2" xfId="26477" xr:uid="{00000000-0005-0000-0000-0000E3210000}"/>
    <cellStyle name="Normal 2 2 2 3 6 2 3 5" xfId="18331" xr:uid="{00000000-0005-0000-0000-0000E4210000}"/>
    <cellStyle name="Normal 2 2 2 3 6 2 4" xfId="3383" xr:uid="{00000000-0005-0000-0000-0000E5210000}"/>
    <cellStyle name="Normal 2 2 2 3 6 2 4 2" xfId="11529" xr:uid="{00000000-0005-0000-0000-0000E6210000}"/>
    <cellStyle name="Normal 2 2 2 3 6 2 4 2 2" xfId="27825" xr:uid="{00000000-0005-0000-0000-0000E7210000}"/>
    <cellStyle name="Normal 2 2 2 3 6 2 4 3" xfId="19679" xr:uid="{00000000-0005-0000-0000-0000E8210000}"/>
    <cellStyle name="Normal 2 2 2 3 6 2 5" xfId="5924" xr:uid="{00000000-0005-0000-0000-0000E9210000}"/>
    <cellStyle name="Normal 2 2 2 3 6 2 5 2" xfId="14070" xr:uid="{00000000-0005-0000-0000-0000EA210000}"/>
    <cellStyle name="Normal 2 2 2 3 6 2 5 2 2" xfId="30366" xr:uid="{00000000-0005-0000-0000-0000EB210000}"/>
    <cellStyle name="Normal 2 2 2 3 6 2 5 3" xfId="22220" xr:uid="{00000000-0005-0000-0000-0000EC210000}"/>
    <cellStyle name="Normal 2 2 2 3 6 2 6" xfId="8771" xr:uid="{00000000-0005-0000-0000-0000ED210000}"/>
    <cellStyle name="Normal 2 2 2 3 6 2 6 2" xfId="25067" xr:uid="{00000000-0005-0000-0000-0000EE210000}"/>
    <cellStyle name="Normal 2 2 2 3 6 2 7" xfId="16921" xr:uid="{00000000-0005-0000-0000-0000EF210000}"/>
    <cellStyle name="Normal 2 2 2 3 6 3" xfId="986" xr:uid="{00000000-0005-0000-0000-0000F0210000}"/>
    <cellStyle name="Normal 2 2 2 3 6 3 2" xfId="2396" xr:uid="{00000000-0005-0000-0000-0000F1210000}"/>
    <cellStyle name="Normal 2 2 2 3 6 3 2 2" xfId="4914" xr:uid="{00000000-0005-0000-0000-0000F2210000}"/>
    <cellStyle name="Normal 2 2 2 3 6 3 2 2 2" xfId="13060" xr:uid="{00000000-0005-0000-0000-0000F3210000}"/>
    <cellStyle name="Normal 2 2 2 3 6 3 2 2 2 2" xfId="29356" xr:uid="{00000000-0005-0000-0000-0000F4210000}"/>
    <cellStyle name="Normal 2 2 2 3 6 3 2 2 3" xfId="21210" xr:uid="{00000000-0005-0000-0000-0000F5210000}"/>
    <cellStyle name="Normal 2 2 2 3 6 3 2 3" xfId="7695" xr:uid="{00000000-0005-0000-0000-0000F6210000}"/>
    <cellStyle name="Normal 2 2 2 3 6 3 2 3 2" xfId="15841" xr:uid="{00000000-0005-0000-0000-0000F7210000}"/>
    <cellStyle name="Normal 2 2 2 3 6 3 2 3 2 2" xfId="32137" xr:uid="{00000000-0005-0000-0000-0000F8210000}"/>
    <cellStyle name="Normal 2 2 2 3 6 3 2 3 3" xfId="23991" xr:uid="{00000000-0005-0000-0000-0000F9210000}"/>
    <cellStyle name="Normal 2 2 2 3 6 3 2 4" xfId="10542" xr:uid="{00000000-0005-0000-0000-0000FA210000}"/>
    <cellStyle name="Normal 2 2 2 3 6 3 2 4 2" xfId="26838" xr:uid="{00000000-0005-0000-0000-0000FB210000}"/>
    <cellStyle name="Normal 2 2 2 3 6 3 2 5" xfId="18692" xr:uid="{00000000-0005-0000-0000-0000FC210000}"/>
    <cellStyle name="Normal 2 2 2 3 6 3 3" xfId="3696" xr:uid="{00000000-0005-0000-0000-0000FD210000}"/>
    <cellStyle name="Normal 2 2 2 3 6 3 3 2" xfId="11842" xr:uid="{00000000-0005-0000-0000-0000FE210000}"/>
    <cellStyle name="Normal 2 2 2 3 6 3 3 2 2" xfId="28138" xr:uid="{00000000-0005-0000-0000-0000FF210000}"/>
    <cellStyle name="Normal 2 2 2 3 6 3 3 3" xfId="19992" xr:uid="{00000000-0005-0000-0000-000000220000}"/>
    <cellStyle name="Normal 2 2 2 3 6 3 4" xfId="6285" xr:uid="{00000000-0005-0000-0000-000001220000}"/>
    <cellStyle name="Normal 2 2 2 3 6 3 4 2" xfId="14431" xr:uid="{00000000-0005-0000-0000-000002220000}"/>
    <cellStyle name="Normal 2 2 2 3 6 3 4 2 2" xfId="30727" xr:uid="{00000000-0005-0000-0000-000003220000}"/>
    <cellStyle name="Normal 2 2 2 3 6 3 4 3" xfId="22581" xr:uid="{00000000-0005-0000-0000-000004220000}"/>
    <cellStyle name="Normal 2 2 2 3 6 3 5" xfId="9132" xr:uid="{00000000-0005-0000-0000-000005220000}"/>
    <cellStyle name="Normal 2 2 2 3 6 3 5 2" xfId="25428" xr:uid="{00000000-0005-0000-0000-000006220000}"/>
    <cellStyle name="Normal 2 2 2 3 6 3 6" xfId="17282" xr:uid="{00000000-0005-0000-0000-000007220000}"/>
    <cellStyle name="Normal 2 2 2 3 6 4" xfId="1691" xr:uid="{00000000-0005-0000-0000-000008220000}"/>
    <cellStyle name="Normal 2 2 2 3 6 4 2" xfId="4305" xr:uid="{00000000-0005-0000-0000-000009220000}"/>
    <cellStyle name="Normal 2 2 2 3 6 4 2 2" xfId="12451" xr:uid="{00000000-0005-0000-0000-00000A220000}"/>
    <cellStyle name="Normal 2 2 2 3 6 4 2 2 2" xfId="28747" xr:uid="{00000000-0005-0000-0000-00000B220000}"/>
    <cellStyle name="Normal 2 2 2 3 6 4 2 3" xfId="20601" xr:uid="{00000000-0005-0000-0000-00000C220000}"/>
    <cellStyle name="Normal 2 2 2 3 6 4 3" xfId="6990" xr:uid="{00000000-0005-0000-0000-00000D220000}"/>
    <cellStyle name="Normal 2 2 2 3 6 4 3 2" xfId="15136" xr:uid="{00000000-0005-0000-0000-00000E220000}"/>
    <cellStyle name="Normal 2 2 2 3 6 4 3 2 2" xfId="31432" xr:uid="{00000000-0005-0000-0000-00000F220000}"/>
    <cellStyle name="Normal 2 2 2 3 6 4 3 3" xfId="23286" xr:uid="{00000000-0005-0000-0000-000010220000}"/>
    <cellStyle name="Normal 2 2 2 3 6 4 4" xfId="9837" xr:uid="{00000000-0005-0000-0000-000011220000}"/>
    <cellStyle name="Normal 2 2 2 3 6 4 4 2" xfId="26133" xr:uid="{00000000-0005-0000-0000-000012220000}"/>
    <cellStyle name="Normal 2 2 2 3 6 4 5" xfId="17987" xr:uid="{00000000-0005-0000-0000-000013220000}"/>
    <cellStyle name="Normal 2 2 2 3 6 5" xfId="3087" xr:uid="{00000000-0005-0000-0000-000014220000}"/>
    <cellStyle name="Normal 2 2 2 3 6 5 2" xfId="11233" xr:uid="{00000000-0005-0000-0000-000015220000}"/>
    <cellStyle name="Normal 2 2 2 3 6 5 2 2" xfId="27529" xr:uid="{00000000-0005-0000-0000-000016220000}"/>
    <cellStyle name="Normal 2 2 2 3 6 5 3" xfId="19383" xr:uid="{00000000-0005-0000-0000-000017220000}"/>
    <cellStyle name="Normal 2 2 2 3 6 6" xfId="5580" xr:uid="{00000000-0005-0000-0000-000018220000}"/>
    <cellStyle name="Normal 2 2 2 3 6 6 2" xfId="13726" xr:uid="{00000000-0005-0000-0000-000019220000}"/>
    <cellStyle name="Normal 2 2 2 3 6 6 2 2" xfId="30022" xr:uid="{00000000-0005-0000-0000-00001A220000}"/>
    <cellStyle name="Normal 2 2 2 3 6 6 3" xfId="21876" xr:uid="{00000000-0005-0000-0000-00001B220000}"/>
    <cellStyle name="Normal 2 2 2 3 6 7" xfId="8427" xr:uid="{00000000-0005-0000-0000-00001C220000}"/>
    <cellStyle name="Normal 2 2 2 3 6 7 2" xfId="24723" xr:uid="{00000000-0005-0000-0000-00001D220000}"/>
    <cellStyle name="Normal 2 2 2 3 6 8" xfId="16577" xr:uid="{00000000-0005-0000-0000-00001E220000}"/>
    <cellStyle name="Normal 2 2 2 3 7" xfId="370" xr:uid="{00000000-0005-0000-0000-00001F220000}"/>
    <cellStyle name="Normal 2 2 2 3 7 2" xfId="1076" xr:uid="{00000000-0005-0000-0000-000020220000}"/>
    <cellStyle name="Normal 2 2 2 3 7 2 2" xfId="2486" xr:uid="{00000000-0005-0000-0000-000021220000}"/>
    <cellStyle name="Normal 2 2 2 3 7 2 2 2" xfId="4988" xr:uid="{00000000-0005-0000-0000-000022220000}"/>
    <cellStyle name="Normal 2 2 2 3 7 2 2 2 2" xfId="13134" xr:uid="{00000000-0005-0000-0000-000023220000}"/>
    <cellStyle name="Normal 2 2 2 3 7 2 2 2 2 2" xfId="29430" xr:uid="{00000000-0005-0000-0000-000024220000}"/>
    <cellStyle name="Normal 2 2 2 3 7 2 2 2 3" xfId="21284" xr:uid="{00000000-0005-0000-0000-000025220000}"/>
    <cellStyle name="Normal 2 2 2 3 7 2 2 3" xfId="7785" xr:uid="{00000000-0005-0000-0000-000026220000}"/>
    <cellStyle name="Normal 2 2 2 3 7 2 2 3 2" xfId="15931" xr:uid="{00000000-0005-0000-0000-000027220000}"/>
    <cellStyle name="Normal 2 2 2 3 7 2 2 3 2 2" xfId="32227" xr:uid="{00000000-0005-0000-0000-000028220000}"/>
    <cellStyle name="Normal 2 2 2 3 7 2 2 3 3" xfId="24081" xr:uid="{00000000-0005-0000-0000-000029220000}"/>
    <cellStyle name="Normal 2 2 2 3 7 2 2 4" xfId="10632" xr:uid="{00000000-0005-0000-0000-00002A220000}"/>
    <cellStyle name="Normal 2 2 2 3 7 2 2 4 2" xfId="26928" xr:uid="{00000000-0005-0000-0000-00002B220000}"/>
    <cellStyle name="Normal 2 2 2 3 7 2 2 5" xfId="18782" xr:uid="{00000000-0005-0000-0000-00002C220000}"/>
    <cellStyle name="Normal 2 2 2 3 7 2 3" xfId="3770" xr:uid="{00000000-0005-0000-0000-00002D220000}"/>
    <cellStyle name="Normal 2 2 2 3 7 2 3 2" xfId="11916" xr:uid="{00000000-0005-0000-0000-00002E220000}"/>
    <cellStyle name="Normal 2 2 2 3 7 2 3 2 2" xfId="28212" xr:uid="{00000000-0005-0000-0000-00002F220000}"/>
    <cellStyle name="Normal 2 2 2 3 7 2 3 3" xfId="20066" xr:uid="{00000000-0005-0000-0000-000030220000}"/>
    <cellStyle name="Normal 2 2 2 3 7 2 4" xfId="6375" xr:uid="{00000000-0005-0000-0000-000031220000}"/>
    <cellStyle name="Normal 2 2 2 3 7 2 4 2" xfId="14521" xr:uid="{00000000-0005-0000-0000-000032220000}"/>
    <cellStyle name="Normal 2 2 2 3 7 2 4 2 2" xfId="30817" xr:uid="{00000000-0005-0000-0000-000033220000}"/>
    <cellStyle name="Normal 2 2 2 3 7 2 4 3" xfId="22671" xr:uid="{00000000-0005-0000-0000-000034220000}"/>
    <cellStyle name="Normal 2 2 2 3 7 2 5" xfId="9222" xr:uid="{00000000-0005-0000-0000-000035220000}"/>
    <cellStyle name="Normal 2 2 2 3 7 2 5 2" xfId="25518" xr:uid="{00000000-0005-0000-0000-000036220000}"/>
    <cellStyle name="Normal 2 2 2 3 7 2 6" xfId="17372" xr:uid="{00000000-0005-0000-0000-000037220000}"/>
    <cellStyle name="Normal 2 2 2 3 7 3" xfId="1781" xr:uid="{00000000-0005-0000-0000-000038220000}"/>
    <cellStyle name="Normal 2 2 2 3 7 3 2" xfId="4379" xr:uid="{00000000-0005-0000-0000-000039220000}"/>
    <cellStyle name="Normal 2 2 2 3 7 3 2 2" xfId="12525" xr:uid="{00000000-0005-0000-0000-00003A220000}"/>
    <cellStyle name="Normal 2 2 2 3 7 3 2 2 2" xfId="28821" xr:uid="{00000000-0005-0000-0000-00003B220000}"/>
    <cellStyle name="Normal 2 2 2 3 7 3 2 3" xfId="20675" xr:uid="{00000000-0005-0000-0000-00003C220000}"/>
    <cellStyle name="Normal 2 2 2 3 7 3 3" xfId="7080" xr:uid="{00000000-0005-0000-0000-00003D220000}"/>
    <cellStyle name="Normal 2 2 2 3 7 3 3 2" xfId="15226" xr:uid="{00000000-0005-0000-0000-00003E220000}"/>
    <cellStyle name="Normal 2 2 2 3 7 3 3 2 2" xfId="31522" xr:uid="{00000000-0005-0000-0000-00003F220000}"/>
    <cellStyle name="Normal 2 2 2 3 7 3 3 3" xfId="23376" xr:uid="{00000000-0005-0000-0000-000040220000}"/>
    <cellStyle name="Normal 2 2 2 3 7 3 4" xfId="9927" xr:uid="{00000000-0005-0000-0000-000041220000}"/>
    <cellStyle name="Normal 2 2 2 3 7 3 4 2" xfId="26223" xr:uid="{00000000-0005-0000-0000-000042220000}"/>
    <cellStyle name="Normal 2 2 2 3 7 3 5" xfId="18077" xr:uid="{00000000-0005-0000-0000-000043220000}"/>
    <cellStyle name="Normal 2 2 2 3 7 4" xfId="3161" xr:uid="{00000000-0005-0000-0000-000044220000}"/>
    <cellStyle name="Normal 2 2 2 3 7 4 2" xfId="11307" xr:uid="{00000000-0005-0000-0000-000045220000}"/>
    <cellStyle name="Normal 2 2 2 3 7 4 2 2" xfId="27603" xr:uid="{00000000-0005-0000-0000-000046220000}"/>
    <cellStyle name="Normal 2 2 2 3 7 4 3" xfId="19457" xr:uid="{00000000-0005-0000-0000-000047220000}"/>
    <cellStyle name="Normal 2 2 2 3 7 5" xfId="5670" xr:uid="{00000000-0005-0000-0000-000048220000}"/>
    <cellStyle name="Normal 2 2 2 3 7 5 2" xfId="13816" xr:uid="{00000000-0005-0000-0000-000049220000}"/>
    <cellStyle name="Normal 2 2 2 3 7 5 2 2" xfId="30112" xr:uid="{00000000-0005-0000-0000-00004A220000}"/>
    <cellStyle name="Normal 2 2 2 3 7 5 3" xfId="21966" xr:uid="{00000000-0005-0000-0000-00004B220000}"/>
    <cellStyle name="Normal 2 2 2 3 7 6" xfId="8517" xr:uid="{00000000-0005-0000-0000-00004C220000}"/>
    <cellStyle name="Normal 2 2 2 3 7 6 2" xfId="24813" xr:uid="{00000000-0005-0000-0000-00004D220000}"/>
    <cellStyle name="Normal 2 2 2 3 7 7" xfId="16667" xr:uid="{00000000-0005-0000-0000-00004E220000}"/>
    <cellStyle name="Normal 2 2 2 3 8" xfId="732" xr:uid="{00000000-0005-0000-0000-00004F220000}"/>
    <cellStyle name="Normal 2 2 2 3 8 2" xfId="2142" xr:uid="{00000000-0005-0000-0000-000050220000}"/>
    <cellStyle name="Normal 2 2 2 3 8 2 2" xfId="4692" xr:uid="{00000000-0005-0000-0000-000051220000}"/>
    <cellStyle name="Normal 2 2 2 3 8 2 2 2" xfId="12838" xr:uid="{00000000-0005-0000-0000-000052220000}"/>
    <cellStyle name="Normal 2 2 2 3 8 2 2 2 2" xfId="29134" xr:uid="{00000000-0005-0000-0000-000053220000}"/>
    <cellStyle name="Normal 2 2 2 3 8 2 2 3" xfId="20988" xr:uid="{00000000-0005-0000-0000-000054220000}"/>
    <cellStyle name="Normal 2 2 2 3 8 2 3" xfId="7441" xr:uid="{00000000-0005-0000-0000-000055220000}"/>
    <cellStyle name="Normal 2 2 2 3 8 2 3 2" xfId="15587" xr:uid="{00000000-0005-0000-0000-000056220000}"/>
    <cellStyle name="Normal 2 2 2 3 8 2 3 2 2" xfId="31883" xr:uid="{00000000-0005-0000-0000-000057220000}"/>
    <cellStyle name="Normal 2 2 2 3 8 2 3 3" xfId="23737" xr:uid="{00000000-0005-0000-0000-000058220000}"/>
    <cellStyle name="Normal 2 2 2 3 8 2 4" xfId="10288" xr:uid="{00000000-0005-0000-0000-000059220000}"/>
    <cellStyle name="Normal 2 2 2 3 8 2 4 2" xfId="26584" xr:uid="{00000000-0005-0000-0000-00005A220000}"/>
    <cellStyle name="Normal 2 2 2 3 8 2 5" xfId="18438" xr:uid="{00000000-0005-0000-0000-00005B220000}"/>
    <cellStyle name="Normal 2 2 2 3 8 3" xfId="3474" xr:uid="{00000000-0005-0000-0000-00005C220000}"/>
    <cellStyle name="Normal 2 2 2 3 8 3 2" xfId="11620" xr:uid="{00000000-0005-0000-0000-00005D220000}"/>
    <cellStyle name="Normal 2 2 2 3 8 3 2 2" xfId="27916" xr:uid="{00000000-0005-0000-0000-00005E220000}"/>
    <cellStyle name="Normal 2 2 2 3 8 3 3" xfId="19770" xr:uid="{00000000-0005-0000-0000-00005F220000}"/>
    <cellStyle name="Normal 2 2 2 3 8 4" xfId="6031" xr:uid="{00000000-0005-0000-0000-000060220000}"/>
    <cellStyle name="Normal 2 2 2 3 8 4 2" xfId="14177" xr:uid="{00000000-0005-0000-0000-000061220000}"/>
    <cellStyle name="Normal 2 2 2 3 8 4 2 2" xfId="30473" xr:uid="{00000000-0005-0000-0000-000062220000}"/>
    <cellStyle name="Normal 2 2 2 3 8 4 3" xfId="22327" xr:uid="{00000000-0005-0000-0000-000063220000}"/>
    <cellStyle name="Normal 2 2 2 3 8 5" xfId="8878" xr:uid="{00000000-0005-0000-0000-000064220000}"/>
    <cellStyle name="Normal 2 2 2 3 8 5 2" xfId="25174" xr:uid="{00000000-0005-0000-0000-000065220000}"/>
    <cellStyle name="Normal 2 2 2 3 8 6" xfId="17028" xr:uid="{00000000-0005-0000-0000-000066220000}"/>
    <cellStyle name="Normal 2 2 2 3 9" xfId="1437" xr:uid="{00000000-0005-0000-0000-000067220000}"/>
    <cellStyle name="Normal 2 2 2 3 9 2" xfId="4083" xr:uid="{00000000-0005-0000-0000-000068220000}"/>
    <cellStyle name="Normal 2 2 2 3 9 2 2" xfId="12229" xr:uid="{00000000-0005-0000-0000-000069220000}"/>
    <cellStyle name="Normal 2 2 2 3 9 2 2 2" xfId="28525" xr:uid="{00000000-0005-0000-0000-00006A220000}"/>
    <cellStyle name="Normal 2 2 2 3 9 2 3" xfId="20379" xr:uid="{00000000-0005-0000-0000-00006B220000}"/>
    <cellStyle name="Normal 2 2 2 3 9 3" xfId="6736" xr:uid="{00000000-0005-0000-0000-00006C220000}"/>
    <cellStyle name="Normal 2 2 2 3 9 3 2" xfId="14882" xr:uid="{00000000-0005-0000-0000-00006D220000}"/>
    <cellStyle name="Normal 2 2 2 3 9 3 2 2" xfId="31178" xr:uid="{00000000-0005-0000-0000-00006E220000}"/>
    <cellStyle name="Normal 2 2 2 3 9 3 3" xfId="23032" xr:uid="{00000000-0005-0000-0000-00006F220000}"/>
    <cellStyle name="Normal 2 2 2 3 9 4" xfId="9583" xr:uid="{00000000-0005-0000-0000-000070220000}"/>
    <cellStyle name="Normal 2 2 2 3 9 4 2" xfId="25879" xr:uid="{00000000-0005-0000-0000-000071220000}"/>
    <cellStyle name="Normal 2 2 2 3 9 5" xfId="17733" xr:uid="{00000000-0005-0000-0000-000072220000}"/>
    <cellStyle name="Normal 2 2 2 4" xfId="37" xr:uid="{00000000-0005-0000-0000-000073220000}"/>
    <cellStyle name="Normal 2 2 2 4 10" xfId="5337" xr:uid="{00000000-0005-0000-0000-000074220000}"/>
    <cellStyle name="Normal 2 2 2 4 10 2" xfId="13483" xr:uid="{00000000-0005-0000-0000-000075220000}"/>
    <cellStyle name="Normal 2 2 2 4 10 2 2" xfId="29779" xr:uid="{00000000-0005-0000-0000-000076220000}"/>
    <cellStyle name="Normal 2 2 2 4 10 3" xfId="21633" xr:uid="{00000000-0005-0000-0000-000077220000}"/>
    <cellStyle name="Normal 2 2 2 4 11" xfId="8184" xr:uid="{00000000-0005-0000-0000-000078220000}"/>
    <cellStyle name="Normal 2 2 2 4 11 2" xfId="24480" xr:uid="{00000000-0005-0000-0000-000079220000}"/>
    <cellStyle name="Normal 2 2 2 4 12" xfId="16334" xr:uid="{00000000-0005-0000-0000-00007A220000}"/>
    <cellStyle name="Normal 2 2 2 4 2" xfId="81" xr:uid="{00000000-0005-0000-0000-00007B220000}"/>
    <cellStyle name="Normal 2 2 2 4 2 10" xfId="8228" xr:uid="{00000000-0005-0000-0000-00007C220000}"/>
    <cellStyle name="Normal 2 2 2 4 2 10 2" xfId="24524" xr:uid="{00000000-0005-0000-0000-00007D220000}"/>
    <cellStyle name="Normal 2 2 2 4 2 11" xfId="16378" xr:uid="{00000000-0005-0000-0000-00007E220000}"/>
    <cellStyle name="Normal 2 2 2 4 2 2" xfId="171" xr:uid="{00000000-0005-0000-0000-00007F220000}"/>
    <cellStyle name="Normal 2 2 2 4 2 2 2" xfId="515" xr:uid="{00000000-0005-0000-0000-000080220000}"/>
    <cellStyle name="Normal 2 2 2 4 2 2 2 2" xfId="1221" xr:uid="{00000000-0005-0000-0000-000081220000}"/>
    <cellStyle name="Normal 2 2 2 4 2 2 2 2 2" xfId="2631" xr:uid="{00000000-0005-0000-0000-000082220000}"/>
    <cellStyle name="Normal 2 2 2 4 2 2 2 2 2 2" xfId="5107" xr:uid="{00000000-0005-0000-0000-000083220000}"/>
    <cellStyle name="Normal 2 2 2 4 2 2 2 2 2 2 2" xfId="13253" xr:uid="{00000000-0005-0000-0000-000084220000}"/>
    <cellStyle name="Normal 2 2 2 4 2 2 2 2 2 2 2 2" xfId="29549" xr:uid="{00000000-0005-0000-0000-000085220000}"/>
    <cellStyle name="Normal 2 2 2 4 2 2 2 2 2 2 3" xfId="21403" xr:uid="{00000000-0005-0000-0000-000086220000}"/>
    <cellStyle name="Normal 2 2 2 4 2 2 2 2 2 3" xfId="7930" xr:uid="{00000000-0005-0000-0000-000087220000}"/>
    <cellStyle name="Normal 2 2 2 4 2 2 2 2 2 3 2" xfId="16076" xr:uid="{00000000-0005-0000-0000-000088220000}"/>
    <cellStyle name="Normal 2 2 2 4 2 2 2 2 2 3 2 2" xfId="32372" xr:uid="{00000000-0005-0000-0000-000089220000}"/>
    <cellStyle name="Normal 2 2 2 4 2 2 2 2 2 3 3" xfId="24226" xr:uid="{00000000-0005-0000-0000-00008A220000}"/>
    <cellStyle name="Normal 2 2 2 4 2 2 2 2 2 4" xfId="10777" xr:uid="{00000000-0005-0000-0000-00008B220000}"/>
    <cellStyle name="Normal 2 2 2 4 2 2 2 2 2 4 2" xfId="27073" xr:uid="{00000000-0005-0000-0000-00008C220000}"/>
    <cellStyle name="Normal 2 2 2 4 2 2 2 2 2 5" xfId="18927" xr:uid="{00000000-0005-0000-0000-00008D220000}"/>
    <cellStyle name="Normal 2 2 2 4 2 2 2 2 3" xfId="3889" xr:uid="{00000000-0005-0000-0000-00008E220000}"/>
    <cellStyle name="Normal 2 2 2 4 2 2 2 2 3 2" xfId="12035" xr:uid="{00000000-0005-0000-0000-00008F220000}"/>
    <cellStyle name="Normal 2 2 2 4 2 2 2 2 3 2 2" xfId="28331" xr:uid="{00000000-0005-0000-0000-000090220000}"/>
    <cellStyle name="Normal 2 2 2 4 2 2 2 2 3 3" xfId="20185" xr:uid="{00000000-0005-0000-0000-000091220000}"/>
    <cellStyle name="Normal 2 2 2 4 2 2 2 2 4" xfId="6520" xr:uid="{00000000-0005-0000-0000-000092220000}"/>
    <cellStyle name="Normal 2 2 2 4 2 2 2 2 4 2" xfId="14666" xr:uid="{00000000-0005-0000-0000-000093220000}"/>
    <cellStyle name="Normal 2 2 2 4 2 2 2 2 4 2 2" xfId="30962" xr:uid="{00000000-0005-0000-0000-000094220000}"/>
    <cellStyle name="Normal 2 2 2 4 2 2 2 2 4 3" xfId="22816" xr:uid="{00000000-0005-0000-0000-000095220000}"/>
    <cellStyle name="Normal 2 2 2 4 2 2 2 2 5" xfId="9367" xr:uid="{00000000-0005-0000-0000-000096220000}"/>
    <cellStyle name="Normal 2 2 2 4 2 2 2 2 5 2" xfId="25663" xr:uid="{00000000-0005-0000-0000-000097220000}"/>
    <cellStyle name="Normal 2 2 2 4 2 2 2 2 6" xfId="17517" xr:uid="{00000000-0005-0000-0000-000098220000}"/>
    <cellStyle name="Normal 2 2 2 4 2 2 2 3" xfId="1926" xr:uid="{00000000-0005-0000-0000-000099220000}"/>
    <cellStyle name="Normal 2 2 2 4 2 2 2 3 2" xfId="4498" xr:uid="{00000000-0005-0000-0000-00009A220000}"/>
    <cellStyle name="Normal 2 2 2 4 2 2 2 3 2 2" xfId="12644" xr:uid="{00000000-0005-0000-0000-00009B220000}"/>
    <cellStyle name="Normal 2 2 2 4 2 2 2 3 2 2 2" xfId="28940" xr:uid="{00000000-0005-0000-0000-00009C220000}"/>
    <cellStyle name="Normal 2 2 2 4 2 2 2 3 2 3" xfId="20794" xr:uid="{00000000-0005-0000-0000-00009D220000}"/>
    <cellStyle name="Normal 2 2 2 4 2 2 2 3 3" xfId="7225" xr:uid="{00000000-0005-0000-0000-00009E220000}"/>
    <cellStyle name="Normal 2 2 2 4 2 2 2 3 3 2" xfId="15371" xr:uid="{00000000-0005-0000-0000-00009F220000}"/>
    <cellStyle name="Normal 2 2 2 4 2 2 2 3 3 2 2" xfId="31667" xr:uid="{00000000-0005-0000-0000-0000A0220000}"/>
    <cellStyle name="Normal 2 2 2 4 2 2 2 3 3 3" xfId="23521" xr:uid="{00000000-0005-0000-0000-0000A1220000}"/>
    <cellStyle name="Normal 2 2 2 4 2 2 2 3 4" xfId="10072" xr:uid="{00000000-0005-0000-0000-0000A2220000}"/>
    <cellStyle name="Normal 2 2 2 4 2 2 2 3 4 2" xfId="26368" xr:uid="{00000000-0005-0000-0000-0000A3220000}"/>
    <cellStyle name="Normal 2 2 2 4 2 2 2 3 5" xfId="18222" xr:uid="{00000000-0005-0000-0000-0000A4220000}"/>
    <cellStyle name="Normal 2 2 2 4 2 2 2 4" xfId="3280" xr:uid="{00000000-0005-0000-0000-0000A5220000}"/>
    <cellStyle name="Normal 2 2 2 4 2 2 2 4 2" xfId="11426" xr:uid="{00000000-0005-0000-0000-0000A6220000}"/>
    <cellStyle name="Normal 2 2 2 4 2 2 2 4 2 2" xfId="27722" xr:uid="{00000000-0005-0000-0000-0000A7220000}"/>
    <cellStyle name="Normal 2 2 2 4 2 2 2 4 3" xfId="19576" xr:uid="{00000000-0005-0000-0000-0000A8220000}"/>
    <cellStyle name="Normal 2 2 2 4 2 2 2 5" xfId="5815" xr:uid="{00000000-0005-0000-0000-0000A9220000}"/>
    <cellStyle name="Normal 2 2 2 4 2 2 2 5 2" xfId="13961" xr:uid="{00000000-0005-0000-0000-0000AA220000}"/>
    <cellStyle name="Normal 2 2 2 4 2 2 2 5 2 2" xfId="30257" xr:uid="{00000000-0005-0000-0000-0000AB220000}"/>
    <cellStyle name="Normal 2 2 2 4 2 2 2 5 3" xfId="22111" xr:uid="{00000000-0005-0000-0000-0000AC220000}"/>
    <cellStyle name="Normal 2 2 2 4 2 2 2 6" xfId="8662" xr:uid="{00000000-0005-0000-0000-0000AD220000}"/>
    <cellStyle name="Normal 2 2 2 4 2 2 2 6 2" xfId="24958" xr:uid="{00000000-0005-0000-0000-0000AE220000}"/>
    <cellStyle name="Normal 2 2 2 4 2 2 2 7" xfId="16812" xr:uid="{00000000-0005-0000-0000-0000AF220000}"/>
    <cellStyle name="Normal 2 2 2 4 2 2 3" xfId="877" xr:uid="{00000000-0005-0000-0000-0000B0220000}"/>
    <cellStyle name="Normal 2 2 2 4 2 2 3 2" xfId="2287" xr:uid="{00000000-0005-0000-0000-0000B1220000}"/>
    <cellStyle name="Normal 2 2 2 4 2 2 3 2 2" xfId="4811" xr:uid="{00000000-0005-0000-0000-0000B2220000}"/>
    <cellStyle name="Normal 2 2 2 4 2 2 3 2 2 2" xfId="12957" xr:uid="{00000000-0005-0000-0000-0000B3220000}"/>
    <cellStyle name="Normal 2 2 2 4 2 2 3 2 2 2 2" xfId="29253" xr:uid="{00000000-0005-0000-0000-0000B4220000}"/>
    <cellStyle name="Normal 2 2 2 4 2 2 3 2 2 3" xfId="21107" xr:uid="{00000000-0005-0000-0000-0000B5220000}"/>
    <cellStyle name="Normal 2 2 2 4 2 2 3 2 3" xfId="7586" xr:uid="{00000000-0005-0000-0000-0000B6220000}"/>
    <cellStyle name="Normal 2 2 2 4 2 2 3 2 3 2" xfId="15732" xr:uid="{00000000-0005-0000-0000-0000B7220000}"/>
    <cellStyle name="Normal 2 2 2 4 2 2 3 2 3 2 2" xfId="32028" xr:uid="{00000000-0005-0000-0000-0000B8220000}"/>
    <cellStyle name="Normal 2 2 2 4 2 2 3 2 3 3" xfId="23882" xr:uid="{00000000-0005-0000-0000-0000B9220000}"/>
    <cellStyle name="Normal 2 2 2 4 2 2 3 2 4" xfId="10433" xr:uid="{00000000-0005-0000-0000-0000BA220000}"/>
    <cellStyle name="Normal 2 2 2 4 2 2 3 2 4 2" xfId="26729" xr:uid="{00000000-0005-0000-0000-0000BB220000}"/>
    <cellStyle name="Normal 2 2 2 4 2 2 3 2 5" xfId="18583" xr:uid="{00000000-0005-0000-0000-0000BC220000}"/>
    <cellStyle name="Normal 2 2 2 4 2 2 3 3" xfId="3593" xr:uid="{00000000-0005-0000-0000-0000BD220000}"/>
    <cellStyle name="Normal 2 2 2 4 2 2 3 3 2" xfId="11739" xr:uid="{00000000-0005-0000-0000-0000BE220000}"/>
    <cellStyle name="Normal 2 2 2 4 2 2 3 3 2 2" xfId="28035" xr:uid="{00000000-0005-0000-0000-0000BF220000}"/>
    <cellStyle name="Normal 2 2 2 4 2 2 3 3 3" xfId="19889" xr:uid="{00000000-0005-0000-0000-0000C0220000}"/>
    <cellStyle name="Normal 2 2 2 4 2 2 3 4" xfId="6176" xr:uid="{00000000-0005-0000-0000-0000C1220000}"/>
    <cellStyle name="Normal 2 2 2 4 2 2 3 4 2" xfId="14322" xr:uid="{00000000-0005-0000-0000-0000C2220000}"/>
    <cellStyle name="Normal 2 2 2 4 2 2 3 4 2 2" xfId="30618" xr:uid="{00000000-0005-0000-0000-0000C3220000}"/>
    <cellStyle name="Normal 2 2 2 4 2 2 3 4 3" xfId="22472" xr:uid="{00000000-0005-0000-0000-0000C4220000}"/>
    <cellStyle name="Normal 2 2 2 4 2 2 3 5" xfId="9023" xr:uid="{00000000-0005-0000-0000-0000C5220000}"/>
    <cellStyle name="Normal 2 2 2 4 2 2 3 5 2" xfId="25319" xr:uid="{00000000-0005-0000-0000-0000C6220000}"/>
    <cellStyle name="Normal 2 2 2 4 2 2 3 6" xfId="17173" xr:uid="{00000000-0005-0000-0000-0000C7220000}"/>
    <cellStyle name="Normal 2 2 2 4 2 2 4" xfId="1582" xr:uid="{00000000-0005-0000-0000-0000C8220000}"/>
    <cellStyle name="Normal 2 2 2 4 2 2 4 2" xfId="4202" xr:uid="{00000000-0005-0000-0000-0000C9220000}"/>
    <cellStyle name="Normal 2 2 2 4 2 2 4 2 2" xfId="12348" xr:uid="{00000000-0005-0000-0000-0000CA220000}"/>
    <cellStyle name="Normal 2 2 2 4 2 2 4 2 2 2" xfId="28644" xr:uid="{00000000-0005-0000-0000-0000CB220000}"/>
    <cellStyle name="Normal 2 2 2 4 2 2 4 2 3" xfId="20498" xr:uid="{00000000-0005-0000-0000-0000CC220000}"/>
    <cellStyle name="Normal 2 2 2 4 2 2 4 3" xfId="6881" xr:uid="{00000000-0005-0000-0000-0000CD220000}"/>
    <cellStyle name="Normal 2 2 2 4 2 2 4 3 2" xfId="15027" xr:uid="{00000000-0005-0000-0000-0000CE220000}"/>
    <cellStyle name="Normal 2 2 2 4 2 2 4 3 2 2" xfId="31323" xr:uid="{00000000-0005-0000-0000-0000CF220000}"/>
    <cellStyle name="Normal 2 2 2 4 2 2 4 3 3" xfId="23177" xr:uid="{00000000-0005-0000-0000-0000D0220000}"/>
    <cellStyle name="Normal 2 2 2 4 2 2 4 4" xfId="9728" xr:uid="{00000000-0005-0000-0000-0000D1220000}"/>
    <cellStyle name="Normal 2 2 2 4 2 2 4 4 2" xfId="26024" xr:uid="{00000000-0005-0000-0000-0000D2220000}"/>
    <cellStyle name="Normal 2 2 2 4 2 2 4 5" xfId="17878" xr:uid="{00000000-0005-0000-0000-0000D3220000}"/>
    <cellStyle name="Normal 2 2 2 4 2 2 5" xfId="2984" xr:uid="{00000000-0005-0000-0000-0000D4220000}"/>
    <cellStyle name="Normal 2 2 2 4 2 2 5 2" xfId="11130" xr:uid="{00000000-0005-0000-0000-0000D5220000}"/>
    <cellStyle name="Normal 2 2 2 4 2 2 5 2 2" xfId="27426" xr:uid="{00000000-0005-0000-0000-0000D6220000}"/>
    <cellStyle name="Normal 2 2 2 4 2 2 5 3" xfId="19280" xr:uid="{00000000-0005-0000-0000-0000D7220000}"/>
    <cellStyle name="Normal 2 2 2 4 2 2 6" xfId="5471" xr:uid="{00000000-0005-0000-0000-0000D8220000}"/>
    <cellStyle name="Normal 2 2 2 4 2 2 6 2" xfId="13617" xr:uid="{00000000-0005-0000-0000-0000D9220000}"/>
    <cellStyle name="Normal 2 2 2 4 2 2 6 2 2" xfId="29913" xr:uid="{00000000-0005-0000-0000-0000DA220000}"/>
    <cellStyle name="Normal 2 2 2 4 2 2 6 3" xfId="21767" xr:uid="{00000000-0005-0000-0000-0000DB220000}"/>
    <cellStyle name="Normal 2 2 2 4 2 2 7" xfId="8318" xr:uid="{00000000-0005-0000-0000-0000DC220000}"/>
    <cellStyle name="Normal 2 2 2 4 2 2 7 2" xfId="24614" xr:uid="{00000000-0005-0000-0000-0000DD220000}"/>
    <cellStyle name="Normal 2 2 2 4 2 2 8" xfId="16468" xr:uid="{00000000-0005-0000-0000-0000DE220000}"/>
    <cellStyle name="Normal 2 2 2 4 2 3" xfId="247" xr:uid="{00000000-0005-0000-0000-0000DF220000}"/>
    <cellStyle name="Normal 2 2 2 4 2 3 2" xfId="591" xr:uid="{00000000-0005-0000-0000-0000E0220000}"/>
    <cellStyle name="Normal 2 2 2 4 2 3 2 2" xfId="1297" xr:uid="{00000000-0005-0000-0000-0000E1220000}"/>
    <cellStyle name="Normal 2 2 2 4 2 3 2 2 2" xfId="2707" xr:uid="{00000000-0005-0000-0000-0000E2220000}"/>
    <cellStyle name="Normal 2 2 2 4 2 3 2 2 2 2" xfId="5181" xr:uid="{00000000-0005-0000-0000-0000E3220000}"/>
    <cellStyle name="Normal 2 2 2 4 2 3 2 2 2 2 2" xfId="13327" xr:uid="{00000000-0005-0000-0000-0000E4220000}"/>
    <cellStyle name="Normal 2 2 2 4 2 3 2 2 2 2 2 2" xfId="29623" xr:uid="{00000000-0005-0000-0000-0000E5220000}"/>
    <cellStyle name="Normal 2 2 2 4 2 3 2 2 2 2 3" xfId="21477" xr:uid="{00000000-0005-0000-0000-0000E6220000}"/>
    <cellStyle name="Normal 2 2 2 4 2 3 2 2 2 3" xfId="8006" xr:uid="{00000000-0005-0000-0000-0000E7220000}"/>
    <cellStyle name="Normal 2 2 2 4 2 3 2 2 2 3 2" xfId="16152" xr:uid="{00000000-0005-0000-0000-0000E8220000}"/>
    <cellStyle name="Normal 2 2 2 4 2 3 2 2 2 3 2 2" xfId="32448" xr:uid="{00000000-0005-0000-0000-0000E9220000}"/>
    <cellStyle name="Normal 2 2 2 4 2 3 2 2 2 3 3" xfId="24302" xr:uid="{00000000-0005-0000-0000-0000EA220000}"/>
    <cellStyle name="Normal 2 2 2 4 2 3 2 2 2 4" xfId="10853" xr:uid="{00000000-0005-0000-0000-0000EB220000}"/>
    <cellStyle name="Normal 2 2 2 4 2 3 2 2 2 4 2" xfId="27149" xr:uid="{00000000-0005-0000-0000-0000EC220000}"/>
    <cellStyle name="Normal 2 2 2 4 2 3 2 2 2 5" xfId="19003" xr:uid="{00000000-0005-0000-0000-0000ED220000}"/>
    <cellStyle name="Normal 2 2 2 4 2 3 2 2 3" xfId="3963" xr:uid="{00000000-0005-0000-0000-0000EE220000}"/>
    <cellStyle name="Normal 2 2 2 4 2 3 2 2 3 2" xfId="12109" xr:uid="{00000000-0005-0000-0000-0000EF220000}"/>
    <cellStyle name="Normal 2 2 2 4 2 3 2 2 3 2 2" xfId="28405" xr:uid="{00000000-0005-0000-0000-0000F0220000}"/>
    <cellStyle name="Normal 2 2 2 4 2 3 2 2 3 3" xfId="20259" xr:uid="{00000000-0005-0000-0000-0000F1220000}"/>
    <cellStyle name="Normal 2 2 2 4 2 3 2 2 4" xfId="6596" xr:uid="{00000000-0005-0000-0000-0000F2220000}"/>
    <cellStyle name="Normal 2 2 2 4 2 3 2 2 4 2" xfId="14742" xr:uid="{00000000-0005-0000-0000-0000F3220000}"/>
    <cellStyle name="Normal 2 2 2 4 2 3 2 2 4 2 2" xfId="31038" xr:uid="{00000000-0005-0000-0000-0000F4220000}"/>
    <cellStyle name="Normal 2 2 2 4 2 3 2 2 4 3" xfId="22892" xr:uid="{00000000-0005-0000-0000-0000F5220000}"/>
    <cellStyle name="Normal 2 2 2 4 2 3 2 2 5" xfId="9443" xr:uid="{00000000-0005-0000-0000-0000F6220000}"/>
    <cellStyle name="Normal 2 2 2 4 2 3 2 2 5 2" xfId="25739" xr:uid="{00000000-0005-0000-0000-0000F7220000}"/>
    <cellStyle name="Normal 2 2 2 4 2 3 2 2 6" xfId="17593" xr:uid="{00000000-0005-0000-0000-0000F8220000}"/>
    <cellStyle name="Normal 2 2 2 4 2 3 2 3" xfId="2002" xr:uid="{00000000-0005-0000-0000-0000F9220000}"/>
    <cellStyle name="Normal 2 2 2 4 2 3 2 3 2" xfId="4572" xr:uid="{00000000-0005-0000-0000-0000FA220000}"/>
    <cellStyle name="Normal 2 2 2 4 2 3 2 3 2 2" xfId="12718" xr:uid="{00000000-0005-0000-0000-0000FB220000}"/>
    <cellStyle name="Normal 2 2 2 4 2 3 2 3 2 2 2" xfId="29014" xr:uid="{00000000-0005-0000-0000-0000FC220000}"/>
    <cellStyle name="Normal 2 2 2 4 2 3 2 3 2 3" xfId="20868" xr:uid="{00000000-0005-0000-0000-0000FD220000}"/>
    <cellStyle name="Normal 2 2 2 4 2 3 2 3 3" xfId="7301" xr:uid="{00000000-0005-0000-0000-0000FE220000}"/>
    <cellStyle name="Normal 2 2 2 4 2 3 2 3 3 2" xfId="15447" xr:uid="{00000000-0005-0000-0000-0000FF220000}"/>
    <cellStyle name="Normal 2 2 2 4 2 3 2 3 3 2 2" xfId="31743" xr:uid="{00000000-0005-0000-0000-000000230000}"/>
    <cellStyle name="Normal 2 2 2 4 2 3 2 3 3 3" xfId="23597" xr:uid="{00000000-0005-0000-0000-000001230000}"/>
    <cellStyle name="Normal 2 2 2 4 2 3 2 3 4" xfId="10148" xr:uid="{00000000-0005-0000-0000-000002230000}"/>
    <cellStyle name="Normal 2 2 2 4 2 3 2 3 4 2" xfId="26444" xr:uid="{00000000-0005-0000-0000-000003230000}"/>
    <cellStyle name="Normal 2 2 2 4 2 3 2 3 5" xfId="18298" xr:uid="{00000000-0005-0000-0000-000004230000}"/>
    <cellStyle name="Normal 2 2 2 4 2 3 2 4" xfId="3354" xr:uid="{00000000-0005-0000-0000-000005230000}"/>
    <cellStyle name="Normal 2 2 2 4 2 3 2 4 2" xfId="11500" xr:uid="{00000000-0005-0000-0000-000006230000}"/>
    <cellStyle name="Normal 2 2 2 4 2 3 2 4 2 2" xfId="27796" xr:uid="{00000000-0005-0000-0000-000007230000}"/>
    <cellStyle name="Normal 2 2 2 4 2 3 2 4 3" xfId="19650" xr:uid="{00000000-0005-0000-0000-000008230000}"/>
    <cellStyle name="Normal 2 2 2 4 2 3 2 5" xfId="5891" xr:uid="{00000000-0005-0000-0000-000009230000}"/>
    <cellStyle name="Normal 2 2 2 4 2 3 2 5 2" xfId="14037" xr:uid="{00000000-0005-0000-0000-00000A230000}"/>
    <cellStyle name="Normal 2 2 2 4 2 3 2 5 2 2" xfId="30333" xr:uid="{00000000-0005-0000-0000-00000B230000}"/>
    <cellStyle name="Normal 2 2 2 4 2 3 2 5 3" xfId="22187" xr:uid="{00000000-0005-0000-0000-00000C230000}"/>
    <cellStyle name="Normal 2 2 2 4 2 3 2 6" xfId="8738" xr:uid="{00000000-0005-0000-0000-00000D230000}"/>
    <cellStyle name="Normal 2 2 2 4 2 3 2 6 2" xfId="25034" xr:uid="{00000000-0005-0000-0000-00000E230000}"/>
    <cellStyle name="Normal 2 2 2 4 2 3 2 7" xfId="16888" xr:uid="{00000000-0005-0000-0000-00000F230000}"/>
    <cellStyle name="Normal 2 2 2 4 2 3 3" xfId="953" xr:uid="{00000000-0005-0000-0000-000010230000}"/>
    <cellStyle name="Normal 2 2 2 4 2 3 3 2" xfId="2363" xr:uid="{00000000-0005-0000-0000-000011230000}"/>
    <cellStyle name="Normal 2 2 2 4 2 3 3 2 2" xfId="4885" xr:uid="{00000000-0005-0000-0000-000012230000}"/>
    <cellStyle name="Normal 2 2 2 4 2 3 3 2 2 2" xfId="13031" xr:uid="{00000000-0005-0000-0000-000013230000}"/>
    <cellStyle name="Normal 2 2 2 4 2 3 3 2 2 2 2" xfId="29327" xr:uid="{00000000-0005-0000-0000-000014230000}"/>
    <cellStyle name="Normal 2 2 2 4 2 3 3 2 2 3" xfId="21181" xr:uid="{00000000-0005-0000-0000-000015230000}"/>
    <cellStyle name="Normal 2 2 2 4 2 3 3 2 3" xfId="7662" xr:uid="{00000000-0005-0000-0000-000016230000}"/>
    <cellStyle name="Normal 2 2 2 4 2 3 3 2 3 2" xfId="15808" xr:uid="{00000000-0005-0000-0000-000017230000}"/>
    <cellStyle name="Normal 2 2 2 4 2 3 3 2 3 2 2" xfId="32104" xr:uid="{00000000-0005-0000-0000-000018230000}"/>
    <cellStyle name="Normal 2 2 2 4 2 3 3 2 3 3" xfId="23958" xr:uid="{00000000-0005-0000-0000-000019230000}"/>
    <cellStyle name="Normal 2 2 2 4 2 3 3 2 4" xfId="10509" xr:uid="{00000000-0005-0000-0000-00001A230000}"/>
    <cellStyle name="Normal 2 2 2 4 2 3 3 2 4 2" xfId="26805" xr:uid="{00000000-0005-0000-0000-00001B230000}"/>
    <cellStyle name="Normal 2 2 2 4 2 3 3 2 5" xfId="18659" xr:uid="{00000000-0005-0000-0000-00001C230000}"/>
    <cellStyle name="Normal 2 2 2 4 2 3 3 3" xfId="3667" xr:uid="{00000000-0005-0000-0000-00001D230000}"/>
    <cellStyle name="Normal 2 2 2 4 2 3 3 3 2" xfId="11813" xr:uid="{00000000-0005-0000-0000-00001E230000}"/>
    <cellStyle name="Normal 2 2 2 4 2 3 3 3 2 2" xfId="28109" xr:uid="{00000000-0005-0000-0000-00001F230000}"/>
    <cellStyle name="Normal 2 2 2 4 2 3 3 3 3" xfId="19963" xr:uid="{00000000-0005-0000-0000-000020230000}"/>
    <cellStyle name="Normal 2 2 2 4 2 3 3 4" xfId="6252" xr:uid="{00000000-0005-0000-0000-000021230000}"/>
    <cellStyle name="Normal 2 2 2 4 2 3 3 4 2" xfId="14398" xr:uid="{00000000-0005-0000-0000-000022230000}"/>
    <cellStyle name="Normal 2 2 2 4 2 3 3 4 2 2" xfId="30694" xr:uid="{00000000-0005-0000-0000-000023230000}"/>
    <cellStyle name="Normal 2 2 2 4 2 3 3 4 3" xfId="22548" xr:uid="{00000000-0005-0000-0000-000024230000}"/>
    <cellStyle name="Normal 2 2 2 4 2 3 3 5" xfId="9099" xr:uid="{00000000-0005-0000-0000-000025230000}"/>
    <cellStyle name="Normal 2 2 2 4 2 3 3 5 2" xfId="25395" xr:uid="{00000000-0005-0000-0000-000026230000}"/>
    <cellStyle name="Normal 2 2 2 4 2 3 3 6" xfId="17249" xr:uid="{00000000-0005-0000-0000-000027230000}"/>
    <cellStyle name="Normal 2 2 2 4 2 3 4" xfId="1658" xr:uid="{00000000-0005-0000-0000-000028230000}"/>
    <cellStyle name="Normal 2 2 2 4 2 3 4 2" xfId="4276" xr:uid="{00000000-0005-0000-0000-000029230000}"/>
    <cellStyle name="Normal 2 2 2 4 2 3 4 2 2" xfId="12422" xr:uid="{00000000-0005-0000-0000-00002A230000}"/>
    <cellStyle name="Normal 2 2 2 4 2 3 4 2 2 2" xfId="28718" xr:uid="{00000000-0005-0000-0000-00002B230000}"/>
    <cellStyle name="Normal 2 2 2 4 2 3 4 2 3" xfId="20572" xr:uid="{00000000-0005-0000-0000-00002C230000}"/>
    <cellStyle name="Normal 2 2 2 4 2 3 4 3" xfId="6957" xr:uid="{00000000-0005-0000-0000-00002D230000}"/>
    <cellStyle name="Normal 2 2 2 4 2 3 4 3 2" xfId="15103" xr:uid="{00000000-0005-0000-0000-00002E230000}"/>
    <cellStyle name="Normal 2 2 2 4 2 3 4 3 2 2" xfId="31399" xr:uid="{00000000-0005-0000-0000-00002F230000}"/>
    <cellStyle name="Normal 2 2 2 4 2 3 4 3 3" xfId="23253" xr:uid="{00000000-0005-0000-0000-000030230000}"/>
    <cellStyle name="Normal 2 2 2 4 2 3 4 4" xfId="9804" xr:uid="{00000000-0005-0000-0000-000031230000}"/>
    <cellStyle name="Normal 2 2 2 4 2 3 4 4 2" xfId="26100" xr:uid="{00000000-0005-0000-0000-000032230000}"/>
    <cellStyle name="Normal 2 2 2 4 2 3 4 5" xfId="17954" xr:uid="{00000000-0005-0000-0000-000033230000}"/>
    <cellStyle name="Normal 2 2 2 4 2 3 5" xfId="3058" xr:uid="{00000000-0005-0000-0000-000034230000}"/>
    <cellStyle name="Normal 2 2 2 4 2 3 5 2" xfId="11204" xr:uid="{00000000-0005-0000-0000-000035230000}"/>
    <cellStyle name="Normal 2 2 2 4 2 3 5 2 2" xfId="27500" xr:uid="{00000000-0005-0000-0000-000036230000}"/>
    <cellStyle name="Normal 2 2 2 4 2 3 5 3" xfId="19354" xr:uid="{00000000-0005-0000-0000-000037230000}"/>
    <cellStyle name="Normal 2 2 2 4 2 3 6" xfId="5547" xr:uid="{00000000-0005-0000-0000-000038230000}"/>
    <cellStyle name="Normal 2 2 2 4 2 3 6 2" xfId="13693" xr:uid="{00000000-0005-0000-0000-000039230000}"/>
    <cellStyle name="Normal 2 2 2 4 2 3 6 2 2" xfId="29989" xr:uid="{00000000-0005-0000-0000-00003A230000}"/>
    <cellStyle name="Normal 2 2 2 4 2 3 6 3" xfId="21843" xr:uid="{00000000-0005-0000-0000-00003B230000}"/>
    <cellStyle name="Normal 2 2 2 4 2 3 7" xfId="8394" xr:uid="{00000000-0005-0000-0000-00003C230000}"/>
    <cellStyle name="Normal 2 2 2 4 2 3 7 2" xfId="24690" xr:uid="{00000000-0005-0000-0000-00003D230000}"/>
    <cellStyle name="Normal 2 2 2 4 2 3 8" xfId="16544" xr:uid="{00000000-0005-0000-0000-00003E230000}"/>
    <cellStyle name="Normal 2 2 2 4 2 4" xfId="335" xr:uid="{00000000-0005-0000-0000-00003F230000}"/>
    <cellStyle name="Normal 2 2 2 4 2 4 2" xfId="679" xr:uid="{00000000-0005-0000-0000-000040230000}"/>
    <cellStyle name="Normal 2 2 2 4 2 4 2 2" xfId="1385" xr:uid="{00000000-0005-0000-0000-000041230000}"/>
    <cellStyle name="Normal 2 2 2 4 2 4 2 2 2" xfId="2795" xr:uid="{00000000-0005-0000-0000-000042230000}"/>
    <cellStyle name="Normal 2 2 2 4 2 4 2 2 2 2" xfId="5255" xr:uid="{00000000-0005-0000-0000-000043230000}"/>
    <cellStyle name="Normal 2 2 2 4 2 4 2 2 2 2 2" xfId="13401" xr:uid="{00000000-0005-0000-0000-000044230000}"/>
    <cellStyle name="Normal 2 2 2 4 2 4 2 2 2 2 2 2" xfId="29697" xr:uid="{00000000-0005-0000-0000-000045230000}"/>
    <cellStyle name="Normal 2 2 2 4 2 4 2 2 2 2 3" xfId="21551" xr:uid="{00000000-0005-0000-0000-000046230000}"/>
    <cellStyle name="Normal 2 2 2 4 2 4 2 2 2 3" xfId="8094" xr:uid="{00000000-0005-0000-0000-000047230000}"/>
    <cellStyle name="Normal 2 2 2 4 2 4 2 2 2 3 2" xfId="16240" xr:uid="{00000000-0005-0000-0000-000048230000}"/>
    <cellStyle name="Normal 2 2 2 4 2 4 2 2 2 3 2 2" xfId="32536" xr:uid="{00000000-0005-0000-0000-000049230000}"/>
    <cellStyle name="Normal 2 2 2 4 2 4 2 2 2 3 3" xfId="24390" xr:uid="{00000000-0005-0000-0000-00004A230000}"/>
    <cellStyle name="Normal 2 2 2 4 2 4 2 2 2 4" xfId="10941" xr:uid="{00000000-0005-0000-0000-00004B230000}"/>
    <cellStyle name="Normal 2 2 2 4 2 4 2 2 2 4 2" xfId="27237" xr:uid="{00000000-0005-0000-0000-00004C230000}"/>
    <cellStyle name="Normal 2 2 2 4 2 4 2 2 2 5" xfId="19091" xr:uid="{00000000-0005-0000-0000-00004D230000}"/>
    <cellStyle name="Normal 2 2 2 4 2 4 2 2 3" xfId="4037" xr:uid="{00000000-0005-0000-0000-00004E230000}"/>
    <cellStyle name="Normal 2 2 2 4 2 4 2 2 3 2" xfId="12183" xr:uid="{00000000-0005-0000-0000-00004F230000}"/>
    <cellStyle name="Normal 2 2 2 4 2 4 2 2 3 2 2" xfId="28479" xr:uid="{00000000-0005-0000-0000-000050230000}"/>
    <cellStyle name="Normal 2 2 2 4 2 4 2 2 3 3" xfId="20333" xr:uid="{00000000-0005-0000-0000-000051230000}"/>
    <cellStyle name="Normal 2 2 2 4 2 4 2 2 4" xfId="6684" xr:uid="{00000000-0005-0000-0000-000052230000}"/>
    <cellStyle name="Normal 2 2 2 4 2 4 2 2 4 2" xfId="14830" xr:uid="{00000000-0005-0000-0000-000053230000}"/>
    <cellStyle name="Normal 2 2 2 4 2 4 2 2 4 2 2" xfId="31126" xr:uid="{00000000-0005-0000-0000-000054230000}"/>
    <cellStyle name="Normal 2 2 2 4 2 4 2 2 4 3" xfId="22980" xr:uid="{00000000-0005-0000-0000-000055230000}"/>
    <cellStyle name="Normal 2 2 2 4 2 4 2 2 5" xfId="9531" xr:uid="{00000000-0005-0000-0000-000056230000}"/>
    <cellStyle name="Normal 2 2 2 4 2 4 2 2 5 2" xfId="25827" xr:uid="{00000000-0005-0000-0000-000057230000}"/>
    <cellStyle name="Normal 2 2 2 4 2 4 2 2 6" xfId="17681" xr:uid="{00000000-0005-0000-0000-000058230000}"/>
    <cellStyle name="Normal 2 2 2 4 2 4 2 3" xfId="2090" xr:uid="{00000000-0005-0000-0000-000059230000}"/>
    <cellStyle name="Normal 2 2 2 4 2 4 2 3 2" xfId="4646" xr:uid="{00000000-0005-0000-0000-00005A230000}"/>
    <cellStyle name="Normal 2 2 2 4 2 4 2 3 2 2" xfId="12792" xr:uid="{00000000-0005-0000-0000-00005B230000}"/>
    <cellStyle name="Normal 2 2 2 4 2 4 2 3 2 2 2" xfId="29088" xr:uid="{00000000-0005-0000-0000-00005C230000}"/>
    <cellStyle name="Normal 2 2 2 4 2 4 2 3 2 3" xfId="20942" xr:uid="{00000000-0005-0000-0000-00005D230000}"/>
    <cellStyle name="Normal 2 2 2 4 2 4 2 3 3" xfId="7389" xr:uid="{00000000-0005-0000-0000-00005E230000}"/>
    <cellStyle name="Normal 2 2 2 4 2 4 2 3 3 2" xfId="15535" xr:uid="{00000000-0005-0000-0000-00005F230000}"/>
    <cellStyle name="Normal 2 2 2 4 2 4 2 3 3 2 2" xfId="31831" xr:uid="{00000000-0005-0000-0000-000060230000}"/>
    <cellStyle name="Normal 2 2 2 4 2 4 2 3 3 3" xfId="23685" xr:uid="{00000000-0005-0000-0000-000061230000}"/>
    <cellStyle name="Normal 2 2 2 4 2 4 2 3 4" xfId="10236" xr:uid="{00000000-0005-0000-0000-000062230000}"/>
    <cellStyle name="Normal 2 2 2 4 2 4 2 3 4 2" xfId="26532" xr:uid="{00000000-0005-0000-0000-000063230000}"/>
    <cellStyle name="Normal 2 2 2 4 2 4 2 3 5" xfId="18386" xr:uid="{00000000-0005-0000-0000-000064230000}"/>
    <cellStyle name="Normal 2 2 2 4 2 4 2 4" xfId="3428" xr:uid="{00000000-0005-0000-0000-000065230000}"/>
    <cellStyle name="Normal 2 2 2 4 2 4 2 4 2" xfId="11574" xr:uid="{00000000-0005-0000-0000-000066230000}"/>
    <cellStyle name="Normal 2 2 2 4 2 4 2 4 2 2" xfId="27870" xr:uid="{00000000-0005-0000-0000-000067230000}"/>
    <cellStyle name="Normal 2 2 2 4 2 4 2 4 3" xfId="19724" xr:uid="{00000000-0005-0000-0000-000068230000}"/>
    <cellStyle name="Normal 2 2 2 4 2 4 2 5" xfId="5979" xr:uid="{00000000-0005-0000-0000-000069230000}"/>
    <cellStyle name="Normal 2 2 2 4 2 4 2 5 2" xfId="14125" xr:uid="{00000000-0005-0000-0000-00006A230000}"/>
    <cellStyle name="Normal 2 2 2 4 2 4 2 5 2 2" xfId="30421" xr:uid="{00000000-0005-0000-0000-00006B230000}"/>
    <cellStyle name="Normal 2 2 2 4 2 4 2 5 3" xfId="22275" xr:uid="{00000000-0005-0000-0000-00006C230000}"/>
    <cellStyle name="Normal 2 2 2 4 2 4 2 6" xfId="8826" xr:uid="{00000000-0005-0000-0000-00006D230000}"/>
    <cellStyle name="Normal 2 2 2 4 2 4 2 6 2" xfId="25122" xr:uid="{00000000-0005-0000-0000-00006E230000}"/>
    <cellStyle name="Normal 2 2 2 4 2 4 2 7" xfId="16976" xr:uid="{00000000-0005-0000-0000-00006F230000}"/>
    <cellStyle name="Normal 2 2 2 4 2 4 3" xfId="1041" xr:uid="{00000000-0005-0000-0000-000070230000}"/>
    <cellStyle name="Normal 2 2 2 4 2 4 3 2" xfId="2451" xr:uid="{00000000-0005-0000-0000-000071230000}"/>
    <cellStyle name="Normal 2 2 2 4 2 4 3 2 2" xfId="4959" xr:uid="{00000000-0005-0000-0000-000072230000}"/>
    <cellStyle name="Normal 2 2 2 4 2 4 3 2 2 2" xfId="13105" xr:uid="{00000000-0005-0000-0000-000073230000}"/>
    <cellStyle name="Normal 2 2 2 4 2 4 3 2 2 2 2" xfId="29401" xr:uid="{00000000-0005-0000-0000-000074230000}"/>
    <cellStyle name="Normal 2 2 2 4 2 4 3 2 2 3" xfId="21255" xr:uid="{00000000-0005-0000-0000-000075230000}"/>
    <cellStyle name="Normal 2 2 2 4 2 4 3 2 3" xfId="7750" xr:uid="{00000000-0005-0000-0000-000076230000}"/>
    <cellStyle name="Normal 2 2 2 4 2 4 3 2 3 2" xfId="15896" xr:uid="{00000000-0005-0000-0000-000077230000}"/>
    <cellStyle name="Normal 2 2 2 4 2 4 3 2 3 2 2" xfId="32192" xr:uid="{00000000-0005-0000-0000-000078230000}"/>
    <cellStyle name="Normal 2 2 2 4 2 4 3 2 3 3" xfId="24046" xr:uid="{00000000-0005-0000-0000-000079230000}"/>
    <cellStyle name="Normal 2 2 2 4 2 4 3 2 4" xfId="10597" xr:uid="{00000000-0005-0000-0000-00007A230000}"/>
    <cellStyle name="Normal 2 2 2 4 2 4 3 2 4 2" xfId="26893" xr:uid="{00000000-0005-0000-0000-00007B230000}"/>
    <cellStyle name="Normal 2 2 2 4 2 4 3 2 5" xfId="18747" xr:uid="{00000000-0005-0000-0000-00007C230000}"/>
    <cellStyle name="Normal 2 2 2 4 2 4 3 3" xfId="3741" xr:uid="{00000000-0005-0000-0000-00007D230000}"/>
    <cellStyle name="Normal 2 2 2 4 2 4 3 3 2" xfId="11887" xr:uid="{00000000-0005-0000-0000-00007E230000}"/>
    <cellStyle name="Normal 2 2 2 4 2 4 3 3 2 2" xfId="28183" xr:uid="{00000000-0005-0000-0000-00007F230000}"/>
    <cellStyle name="Normal 2 2 2 4 2 4 3 3 3" xfId="20037" xr:uid="{00000000-0005-0000-0000-000080230000}"/>
    <cellStyle name="Normal 2 2 2 4 2 4 3 4" xfId="6340" xr:uid="{00000000-0005-0000-0000-000081230000}"/>
    <cellStyle name="Normal 2 2 2 4 2 4 3 4 2" xfId="14486" xr:uid="{00000000-0005-0000-0000-000082230000}"/>
    <cellStyle name="Normal 2 2 2 4 2 4 3 4 2 2" xfId="30782" xr:uid="{00000000-0005-0000-0000-000083230000}"/>
    <cellStyle name="Normal 2 2 2 4 2 4 3 4 3" xfId="22636" xr:uid="{00000000-0005-0000-0000-000084230000}"/>
    <cellStyle name="Normal 2 2 2 4 2 4 3 5" xfId="9187" xr:uid="{00000000-0005-0000-0000-000085230000}"/>
    <cellStyle name="Normal 2 2 2 4 2 4 3 5 2" xfId="25483" xr:uid="{00000000-0005-0000-0000-000086230000}"/>
    <cellStyle name="Normal 2 2 2 4 2 4 3 6" xfId="17337" xr:uid="{00000000-0005-0000-0000-000087230000}"/>
    <cellStyle name="Normal 2 2 2 4 2 4 4" xfId="1746" xr:uid="{00000000-0005-0000-0000-000088230000}"/>
    <cellStyle name="Normal 2 2 2 4 2 4 4 2" xfId="4350" xr:uid="{00000000-0005-0000-0000-000089230000}"/>
    <cellStyle name="Normal 2 2 2 4 2 4 4 2 2" xfId="12496" xr:uid="{00000000-0005-0000-0000-00008A230000}"/>
    <cellStyle name="Normal 2 2 2 4 2 4 4 2 2 2" xfId="28792" xr:uid="{00000000-0005-0000-0000-00008B230000}"/>
    <cellStyle name="Normal 2 2 2 4 2 4 4 2 3" xfId="20646" xr:uid="{00000000-0005-0000-0000-00008C230000}"/>
    <cellStyle name="Normal 2 2 2 4 2 4 4 3" xfId="7045" xr:uid="{00000000-0005-0000-0000-00008D230000}"/>
    <cellStyle name="Normal 2 2 2 4 2 4 4 3 2" xfId="15191" xr:uid="{00000000-0005-0000-0000-00008E230000}"/>
    <cellStyle name="Normal 2 2 2 4 2 4 4 3 2 2" xfId="31487" xr:uid="{00000000-0005-0000-0000-00008F230000}"/>
    <cellStyle name="Normal 2 2 2 4 2 4 4 3 3" xfId="23341" xr:uid="{00000000-0005-0000-0000-000090230000}"/>
    <cellStyle name="Normal 2 2 2 4 2 4 4 4" xfId="9892" xr:uid="{00000000-0005-0000-0000-000091230000}"/>
    <cellStyle name="Normal 2 2 2 4 2 4 4 4 2" xfId="26188" xr:uid="{00000000-0005-0000-0000-000092230000}"/>
    <cellStyle name="Normal 2 2 2 4 2 4 4 5" xfId="18042" xr:uid="{00000000-0005-0000-0000-000093230000}"/>
    <cellStyle name="Normal 2 2 2 4 2 4 5" xfId="3132" xr:uid="{00000000-0005-0000-0000-000094230000}"/>
    <cellStyle name="Normal 2 2 2 4 2 4 5 2" xfId="11278" xr:uid="{00000000-0005-0000-0000-000095230000}"/>
    <cellStyle name="Normal 2 2 2 4 2 4 5 2 2" xfId="27574" xr:uid="{00000000-0005-0000-0000-000096230000}"/>
    <cellStyle name="Normal 2 2 2 4 2 4 5 3" xfId="19428" xr:uid="{00000000-0005-0000-0000-000097230000}"/>
    <cellStyle name="Normal 2 2 2 4 2 4 6" xfId="5635" xr:uid="{00000000-0005-0000-0000-000098230000}"/>
    <cellStyle name="Normal 2 2 2 4 2 4 6 2" xfId="13781" xr:uid="{00000000-0005-0000-0000-000099230000}"/>
    <cellStyle name="Normal 2 2 2 4 2 4 6 2 2" xfId="30077" xr:uid="{00000000-0005-0000-0000-00009A230000}"/>
    <cellStyle name="Normal 2 2 2 4 2 4 6 3" xfId="21931" xr:uid="{00000000-0005-0000-0000-00009B230000}"/>
    <cellStyle name="Normal 2 2 2 4 2 4 7" xfId="8482" xr:uid="{00000000-0005-0000-0000-00009C230000}"/>
    <cellStyle name="Normal 2 2 2 4 2 4 7 2" xfId="24778" xr:uid="{00000000-0005-0000-0000-00009D230000}"/>
    <cellStyle name="Normal 2 2 2 4 2 4 8" xfId="16632" xr:uid="{00000000-0005-0000-0000-00009E230000}"/>
    <cellStyle name="Normal 2 2 2 4 2 5" xfId="425" xr:uid="{00000000-0005-0000-0000-00009F230000}"/>
    <cellStyle name="Normal 2 2 2 4 2 5 2" xfId="1131" xr:uid="{00000000-0005-0000-0000-0000A0230000}"/>
    <cellStyle name="Normal 2 2 2 4 2 5 2 2" xfId="2541" xr:uid="{00000000-0005-0000-0000-0000A1230000}"/>
    <cellStyle name="Normal 2 2 2 4 2 5 2 2 2" xfId="5033" xr:uid="{00000000-0005-0000-0000-0000A2230000}"/>
    <cellStyle name="Normal 2 2 2 4 2 5 2 2 2 2" xfId="13179" xr:uid="{00000000-0005-0000-0000-0000A3230000}"/>
    <cellStyle name="Normal 2 2 2 4 2 5 2 2 2 2 2" xfId="29475" xr:uid="{00000000-0005-0000-0000-0000A4230000}"/>
    <cellStyle name="Normal 2 2 2 4 2 5 2 2 2 3" xfId="21329" xr:uid="{00000000-0005-0000-0000-0000A5230000}"/>
    <cellStyle name="Normal 2 2 2 4 2 5 2 2 3" xfId="7840" xr:uid="{00000000-0005-0000-0000-0000A6230000}"/>
    <cellStyle name="Normal 2 2 2 4 2 5 2 2 3 2" xfId="15986" xr:uid="{00000000-0005-0000-0000-0000A7230000}"/>
    <cellStyle name="Normal 2 2 2 4 2 5 2 2 3 2 2" xfId="32282" xr:uid="{00000000-0005-0000-0000-0000A8230000}"/>
    <cellStyle name="Normal 2 2 2 4 2 5 2 2 3 3" xfId="24136" xr:uid="{00000000-0005-0000-0000-0000A9230000}"/>
    <cellStyle name="Normal 2 2 2 4 2 5 2 2 4" xfId="10687" xr:uid="{00000000-0005-0000-0000-0000AA230000}"/>
    <cellStyle name="Normal 2 2 2 4 2 5 2 2 4 2" xfId="26983" xr:uid="{00000000-0005-0000-0000-0000AB230000}"/>
    <cellStyle name="Normal 2 2 2 4 2 5 2 2 5" xfId="18837" xr:uid="{00000000-0005-0000-0000-0000AC230000}"/>
    <cellStyle name="Normal 2 2 2 4 2 5 2 3" xfId="3815" xr:uid="{00000000-0005-0000-0000-0000AD230000}"/>
    <cellStyle name="Normal 2 2 2 4 2 5 2 3 2" xfId="11961" xr:uid="{00000000-0005-0000-0000-0000AE230000}"/>
    <cellStyle name="Normal 2 2 2 4 2 5 2 3 2 2" xfId="28257" xr:uid="{00000000-0005-0000-0000-0000AF230000}"/>
    <cellStyle name="Normal 2 2 2 4 2 5 2 3 3" xfId="20111" xr:uid="{00000000-0005-0000-0000-0000B0230000}"/>
    <cellStyle name="Normal 2 2 2 4 2 5 2 4" xfId="6430" xr:uid="{00000000-0005-0000-0000-0000B1230000}"/>
    <cellStyle name="Normal 2 2 2 4 2 5 2 4 2" xfId="14576" xr:uid="{00000000-0005-0000-0000-0000B2230000}"/>
    <cellStyle name="Normal 2 2 2 4 2 5 2 4 2 2" xfId="30872" xr:uid="{00000000-0005-0000-0000-0000B3230000}"/>
    <cellStyle name="Normal 2 2 2 4 2 5 2 4 3" xfId="22726" xr:uid="{00000000-0005-0000-0000-0000B4230000}"/>
    <cellStyle name="Normal 2 2 2 4 2 5 2 5" xfId="9277" xr:uid="{00000000-0005-0000-0000-0000B5230000}"/>
    <cellStyle name="Normal 2 2 2 4 2 5 2 5 2" xfId="25573" xr:uid="{00000000-0005-0000-0000-0000B6230000}"/>
    <cellStyle name="Normal 2 2 2 4 2 5 2 6" xfId="17427" xr:uid="{00000000-0005-0000-0000-0000B7230000}"/>
    <cellStyle name="Normal 2 2 2 4 2 5 3" xfId="1836" xr:uid="{00000000-0005-0000-0000-0000B8230000}"/>
    <cellStyle name="Normal 2 2 2 4 2 5 3 2" xfId="4424" xr:uid="{00000000-0005-0000-0000-0000B9230000}"/>
    <cellStyle name="Normal 2 2 2 4 2 5 3 2 2" xfId="12570" xr:uid="{00000000-0005-0000-0000-0000BA230000}"/>
    <cellStyle name="Normal 2 2 2 4 2 5 3 2 2 2" xfId="28866" xr:uid="{00000000-0005-0000-0000-0000BB230000}"/>
    <cellStyle name="Normal 2 2 2 4 2 5 3 2 3" xfId="20720" xr:uid="{00000000-0005-0000-0000-0000BC230000}"/>
    <cellStyle name="Normal 2 2 2 4 2 5 3 3" xfId="7135" xr:uid="{00000000-0005-0000-0000-0000BD230000}"/>
    <cellStyle name="Normal 2 2 2 4 2 5 3 3 2" xfId="15281" xr:uid="{00000000-0005-0000-0000-0000BE230000}"/>
    <cellStyle name="Normal 2 2 2 4 2 5 3 3 2 2" xfId="31577" xr:uid="{00000000-0005-0000-0000-0000BF230000}"/>
    <cellStyle name="Normal 2 2 2 4 2 5 3 3 3" xfId="23431" xr:uid="{00000000-0005-0000-0000-0000C0230000}"/>
    <cellStyle name="Normal 2 2 2 4 2 5 3 4" xfId="9982" xr:uid="{00000000-0005-0000-0000-0000C1230000}"/>
    <cellStyle name="Normal 2 2 2 4 2 5 3 4 2" xfId="26278" xr:uid="{00000000-0005-0000-0000-0000C2230000}"/>
    <cellStyle name="Normal 2 2 2 4 2 5 3 5" xfId="18132" xr:uid="{00000000-0005-0000-0000-0000C3230000}"/>
    <cellStyle name="Normal 2 2 2 4 2 5 4" xfId="3206" xr:uid="{00000000-0005-0000-0000-0000C4230000}"/>
    <cellStyle name="Normal 2 2 2 4 2 5 4 2" xfId="11352" xr:uid="{00000000-0005-0000-0000-0000C5230000}"/>
    <cellStyle name="Normal 2 2 2 4 2 5 4 2 2" xfId="27648" xr:uid="{00000000-0005-0000-0000-0000C6230000}"/>
    <cellStyle name="Normal 2 2 2 4 2 5 4 3" xfId="19502" xr:uid="{00000000-0005-0000-0000-0000C7230000}"/>
    <cellStyle name="Normal 2 2 2 4 2 5 5" xfId="5725" xr:uid="{00000000-0005-0000-0000-0000C8230000}"/>
    <cellStyle name="Normal 2 2 2 4 2 5 5 2" xfId="13871" xr:uid="{00000000-0005-0000-0000-0000C9230000}"/>
    <cellStyle name="Normal 2 2 2 4 2 5 5 2 2" xfId="30167" xr:uid="{00000000-0005-0000-0000-0000CA230000}"/>
    <cellStyle name="Normal 2 2 2 4 2 5 5 3" xfId="22021" xr:uid="{00000000-0005-0000-0000-0000CB230000}"/>
    <cellStyle name="Normal 2 2 2 4 2 5 6" xfId="8572" xr:uid="{00000000-0005-0000-0000-0000CC230000}"/>
    <cellStyle name="Normal 2 2 2 4 2 5 6 2" xfId="24868" xr:uid="{00000000-0005-0000-0000-0000CD230000}"/>
    <cellStyle name="Normal 2 2 2 4 2 5 7" xfId="16722" xr:uid="{00000000-0005-0000-0000-0000CE230000}"/>
    <cellStyle name="Normal 2 2 2 4 2 6" xfId="787" xr:uid="{00000000-0005-0000-0000-0000CF230000}"/>
    <cellStyle name="Normal 2 2 2 4 2 6 2" xfId="2197" xr:uid="{00000000-0005-0000-0000-0000D0230000}"/>
    <cellStyle name="Normal 2 2 2 4 2 6 2 2" xfId="4737" xr:uid="{00000000-0005-0000-0000-0000D1230000}"/>
    <cellStyle name="Normal 2 2 2 4 2 6 2 2 2" xfId="12883" xr:uid="{00000000-0005-0000-0000-0000D2230000}"/>
    <cellStyle name="Normal 2 2 2 4 2 6 2 2 2 2" xfId="29179" xr:uid="{00000000-0005-0000-0000-0000D3230000}"/>
    <cellStyle name="Normal 2 2 2 4 2 6 2 2 3" xfId="21033" xr:uid="{00000000-0005-0000-0000-0000D4230000}"/>
    <cellStyle name="Normal 2 2 2 4 2 6 2 3" xfId="7496" xr:uid="{00000000-0005-0000-0000-0000D5230000}"/>
    <cellStyle name="Normal 2 2 2 4 2 6 2 3 2" xfId="15642" xr:uid="{00000000-0005-0000-0000-0000D6230000}"/>
    <cellStyle name="Normal 2 2 2 4 2 6 2 3 2 2" xfId="31938" xr:uid="{00000000-0005-0000-0000-0000D7230000}"/>
    <cellStyle name="Normal 2 2 2 4 2 6 2 3 3" xfId="23792" xr:uid="{00000000-0005-0000-0000-0000D8230000}"/>
    <cellStyle name="Normal 2 2 2 4 2 6 2 4" xfId="10343" xr:uid="{00000000-0005-0000-0000-0000D9230000}"/>
    <cellStyle name="Normal 2 2 2 4 2 6 2 4 2" xfId="26639" xr:uid="{00000000-0005-0000-0000-0000DA230000}"/>
    <cellStyle name="Normal 2 2 2 4 2 6 2 5" xfId="18493" xr:uid="{00000000-0005-0000-0000-0000DB230000}"/>
    <cellStyle name="Normal 2 2 2 4 2 6 3" xfId="3519" xr:uid="{00000000-0005-0000-0000-0000DC230000}"/>
    <cellStyle name="Normal 2 2 2 4 2 6 3 2" xfId="11665" xr:uid="{00000000-0005-0000-0000-0000DD230000}"/>
    <cellStyle name="Normal 2 2 2 4 2 6 3 2 2" xfId="27961" xr:uid="{00000000-0005-0000-0000-0000DE230000}"/>
    <cellStyle name="Normal 2 2 2 4 2 6 3 3" xfId="19815" xr:uid="{00000000-0005-0000-0000-0000DF230000}"/>
    <cellStyle name="Normal 2 2 2 4 2 6 4" xfId="6086" xr:uid="{00000000-0005-0000-0000-0000E0230000}"/>
    <cellStyle name="Normal 2 2 2 4 2 6 4 2" xfId="14232" xr:uid="{00000000-0005-0000-0000-0000E1230000}"/>
    <cellStyle name="Normal 2 2 2 4 2 6 4 2 2" xfId="30528" xr:uid="{00000000-0005-0000-0000-0000E2230000}"/>
    <cellStyle name="Normal 2 2 2 4 2 6 4 3" xfId="22382" xr:uid="{00000000-0005-0000-0000-0000E3230000}"/>
    <cellStyle name="Normal 2 2 2 4 2 6 5" xfId="8933" xr:uid="{00000000-0005-0000-0000-0000E4230000}"/>
    <cellStyle name="Normal 2 2 2 4 2 6 5 2" xfId="25229" xr:uid="{00000000-0005-0000-0000-0000E5230000}"/>
    <cellStyle name="Normal 2 2 2 4 2 6 6" xfId="17083" xr:uid="{00000000-0005-0000-0000-0000E6230000}"/>
    <cellStyle name="Normal 2 2 2 4 2 7" xfId="1492" xr:uid="{00000000-0005-0000-0000-0000E7230000}"/>
    <cellStyle name="Normal 2 2 2 4 2 7 2" xfId="4128" xr:uid="{00000000-0005-0000-0000-0000E8230000}"/>
    <cellStyle name="Normal 2 2 2 4 2 7 2 2" xfId="12274" xr:uid="{00000000-0005-0000-0000-0000E9230000}"/>
    <cellStyle name="Normal 2 2 2 4 2 7 2 2 2" xfId="28570" xr:uid="{00000000-0005-0000-0000-0000EA230000}"/>
    <cellStyle name="Normal 2 2 2 4 2 7 2 3" xfId="20424" xr:uid="{00000000-0005-0000-0000-0000EB230000}"/>
    <cellStyle name="Normal 2 2 2 4 2 7 3" xfId="6791" xr:uid="{00000000-0005-0000-0000-0000EC230000}"/>
    <cellStyle name="Normal 2 2 2 4 2 7 3 2" xfId="14937" xr:uid="{00000000-0005-0000-0000-0000ED230000}"/>
    <cellStyle name="Normal 2 2 2 4 2 7 3 2 2" xfId="31233" xr:uid="{00000000-0005-0000-0000-0000EE230000}"/>
    <cellStyle name="Normal 2 2 2 4 2 7 3 3" xfId="23087" xr:uid="{00000000-0005-0000-0000-0000EF230000}"/>
    <cellStyle name="Normal 2 2 2 4 2 7 4" xfId="9638" xr:uid="{00000000-0005-0000-0000-0000F0230000}"/>
    <cellStyle name="Normal 2 2 2 4 2 7 4 2" xfId="25934" xr:uid="{00000000-0005-0000-0000-0000F1230000}"/>
    <cellStyle name="Normal 2 2 2 4 2 7 5" xfId="17788" xr:uid="{00000000-0005-0000-0000-0000F2230000}"/>
    <cellStyle name="Normal 2 2 2 4 2 8" xfId="2910" xr:uid="{00000000-0005-0000-0000-0000F3230000}"/>
    <cellStyle name="Normal 2 2 2 4 2 8 2" xfId="11056" xr:uid="{00000000-0005-0000-0000-0000F4230000}"/>
    <cellStyle name="Normal 2 2 2 4 2 8 2 2" xfId="27352" xr:uid="{00000000-0005-0000-0000-0000F5230000}"/>
    <cellStyle name="Normal 2 2 2 4 2 8 3" xfId="19206" xr:uid="{00000000-0005-0000-0000-0000F6230000}"/>
    <cellStyle name="Normal 2 2 2 4 2 9" xfId="5381" xr:uid="{00000000-0005-0000-0000-0000F7230000}"/>
    <cellStyle name="Normal 2 2 2 4 2 9 2" xfId="13527" xr:uid="{00000000-0005-0000-0000-0000F8230000}"/>
    <cellStyle name="Normal 2 2 2 4 2 9 2 2" xfId="29823" xr:uid="{00000000-0005-0000-0000-0000F9230000}"/>
    <cellStyle name="Normal 2 2 2 4 2 9 3" xfId="21677" xr:uid="{00000000-0005-0000-0000-0000FA230000}"/>
    <cellStyle name="Normal 2 2 2 4 3" xfId="127" xr:uid="{00000000-0005-0000-0000-0000FB230000}"/>
    <cellStyle name="Normal 2 2 2 4 3 2" xfId="471" xr:uid="{00000000-0005-0000-0000-0000FC230000}"/>
    <cellStyle name="Normal 2 2 2 4 3 2 2" xfId="1177" xr:uid="{00000000-0005-0000-0000-0000FD230000}"/>
    <cellStyle name="Normal 2 2 2 4 3 2 2 2" xfId="2587" xr:uid="{00000000-0005-0000-0000-0000FE230000}"/>
    <cellStyle name="Normal 2 2 2 4 3 2 2 2 2" xfId="5071" xr:uid="{00000000-0005-0000-0000-0000FF230000}"/>
    <cellStyle name="Normal 2 2 2 4 3 2 2 2 2 2" xfId="13217" xr:uid="{00000000-0005-0000-0000-000000240000}"/>
    <cellStyle name="Normal 2 2 2 4 3 2 2 2 2 2 2" xfId="29513" xr:uid="{00000000-0005-0000-0000-000001240000}"/>
    <cellStyle name="Normal 2 2 2 4 3 2 2 2 2 3" xfId="21367" xr:uid="{00000000-0005-0000-0000-000002240000}"/>
    <cellStyle name="Normal 2 2 2 4 3 2 2 2 3" xfId="7886" xr:uid="{00000000-0005-0000-0000-000003240000}"/>
    <cellStyle name="Normal 2 2 2 4 3 2 2 2 3 2" xfId="16032" xr:uid="{00000000-0005-0000-0000-000004240000}"/>
    <cellStyle name="Normal 2 2 2 4 3 2 2 2 3 2 2" xfId="32328" xr:uid="{00000000-0005-0000-0000-000005240000}"/>
    <cellStyle name="Normal 2 2 2 4 3 2 2 2 3 3" xfId="24182" xr:uid="{00000000-0005-0000-0000-000006240000}"/>
    <cellStyle name="Normal 2 2 2 4 3 2 2 2 4" xfId="10733" xr:uid="{00000000-0005-0000-0000-000007240000}"/>
    <cellStyle name="Normal 2 2 2 4 3 2 2 2 4 2" xfId="27029" xr:uid="{00000000-0005-0000-0000-000008240000}"/>
    <cellStyle name="Normal 2 2 2 4 3 2 2 2 5" xfId="18883" xr:uid="{00000000-0005-0000-0000-000009240000}"/>
    <cellStyle name="Normal 2 2 2 4 3 2 2 3" xfId="3853" xr:uid="{00000000-0005-0000-0000-00000A240000}"/>
    <cellStyle name="Normal 2 2 2 4 3 2 2 3 2" xfId="11999" xr:uid="{00000000-0005-0000-0000-00000B240000}"/>
    <cellStyle name="Normal 2 2 2 4 3 2 2 3 2 2" xfId="28295" xr:uid="{00000000-0005-0000-0000-00000C240000}"/>
    <cellStyle name="Normal 2 2 2 4 3 2 2 3 3" xfId="20149" xr:uid="{00000000-0005-0000-0000-00000D240000}"/>
    <cellStyle name="Normal 2 2 2 4 3 2 2 4" xfId="6476" xr:uid="{00000000-0005-0000-0000-00000E240000}"/>
    <cellStyle name="Normal 2 2 2 4 3 2 2 4 2" xfId="14622" xr:uid="{00000000-0005-0000-0000-00000F240000}"/>
    <cellStyle name="Normal 2 2 2 4 3 2 2 4 2 2" xfId="30918" xr:uid="{00000000-0005-0000-0000-000010240000}"/>
    <cellStyle name="Normal 2 2 2 4 3 2 2 4 3" xfId="22772" xr:uid="{00000000-0005-0000-0000-000011240000}"/>
    <cellStyle name="Normal 2 2 2 4 3 2 2 5" xfId="9323" xr:uid="{00000000-0005-0000-0000-000012240000}"/>
    <cellStyle name="Normal 2 2 2 4 3 2 2 5 2" xfId="25619" xr:uid="{00000000-0005-0000-0000-000013240000}"/>
    <cellStyle name="Normal 2 2 2 4 3 2 2 6" xfId="17473" xr:uid="{00000000-0005-0000-0000-000014240000}"/>
    <cellStyle name="Normal 2 2 2 4 3 2 3" xfId="1882" xr:uid="{00000000-0005-0000-0000-000015240000}"/>
    <cellStyle name="Normal 2 2 2 4 3 2 3 2" xfId="4462" xr:uid="{00000000-0005-0000-0000-000016240000}"/>
    <cellStyle name="Normal 2 2 2 4 3 2 3 2 2" xfId="12608" xr:uid="{00000000-0005-0000-0000-000017240000}"/>
    <cellStyle name="Normal 2 2 2 4 3 2 3 2 2 2" xfId="28904" xr:uid="{00000000-0005-0000-0000-000018240000}"/>
    <cellStyle name="Normal 2 2 2 4 3 2 3 2 3" xfId="20758" xr:uid="{00000000-0005-0000-0000-000019240000}"/>
    <cellStyle name="Normal 2 2 2 4 3 2 3 3" xfId="7181" xr:uid="{00000000-0005-0000-0000-00001A240000}"/>
    <cellStyle name="Normal 2 2 2 4 3 2 3 3 2" xfId="15327" xr:uid="{00000000-0005-0000-0000-00001B240000}"/>
    <cellStyle name="Normal 2 2 2 4 3 2 3 3 2 2" xfId="31623" xr:uid="{00000000-0005-0000-0000-00001C240000}"/>
    <cellStyle name="Normal 2 2 2 4 3 2 3 3 3" xfId="23477" xr:uid="{00000000-0005-0000-0000-00001D240000}"/>
    <cellStyle name="Normal 2 2 2 4 3 2 3 4" xfId="10028" xr:uid="{00000000-0005-0000-0000-00001E240000}"/>
    <cellStyle name="Normal 2 2 2 4 3 2 3 4 2" xfId="26324" xr:uid="{00000000-0005-0000-0000-00001F240000}"/>
    <cellStyle name="Normal 2 2 2 4 3 2 3 5" xfId="18178" xr:uid="{00000000-0005-0000-0000-000020240000}"/>
    <cellStyle name="Normal 2 2 2 4 3 2 4" xfId="3244" xr:uid="{00000000-0005-0000-0000-000021240000}"/>
    <cellStyle name="Normal 2 2 2 4 3 2 4 2" xfId="11390" xr:uid="{00000000-0005-0000-0000-000022240000}"/>
    <cellStyle name="Normal 2 2 2 4 3 2 4 2 2" xfId="27686" xr:uid="{00000000-0005-0000-0000-000023240000}"/>
    <cellStyle name="Normal 2 2 2 4 3 2 4 3" xfId="19540" xr:uid="{00000000-0005-0000-0000-000024240000}"/>
    <cellStyle name="Normal 2 2 2 4 3 2 5" xfId="5771" xr:uid="{00000000-0005-0000-0000-000025240000}"/>
    <cellStyle name="Normal 2 2 2 4 3 2 5 2" xfId="13917" xr:uid="{00000000-0005-0000-0000-000026240000}"/>
    <cellStyle name="Normal 2 2 2 4 3 2 5 2 2" xfId="30213" xr:uid="{00000000-0005-0000-0000-000027240000}"/>
    <cellStyle name="Normal 2 2 2 4 3 2 5 3" xfId="22067" xr:uid="{00000000-0005-0000-0000-000028240000}"/>
    <cellStyle name="Normal 2 2 2 4 3 2 6" xfId="8618" xr:uid="{00000000-0005-0000-0000-000029240000}"/>
    <cellStyle name="Normal 2 2 2 4 3 2 6 2" xfId="24914" xr:uid="{00000000-0005-0000-0000-00002A240000}"/>
    <cellStyle name="Normal 2 2 2 4 3 2 7" xfId="16768" xr:uid="{00000000-0005-0000-0000-00002B240000}"/>
    <cellStyle name="Normal 2 2 2 4 3 3" xfId="833" xr:uid="{00000000-0005-0000-0000-00002C240000}"/>
    <cellStyle name="Normal 2 2 2 4 3 3 2" xfId="2243" xr:uid="{00000000-0005-0000-0000-00002D240000}"/>
    <cellStyle name="Normal 2 2 2 4 3 3 2 2" xfId="4775" xr:uid="{00000000-0005-0000-0000-00002E240000}"/>
    <cellStyle name="Normal 2 2 2 4 3 3 2 2 2" xfId="12921" xr:uid="{00000000-0005-0000-0000-00002F240000}"/>
    <cellStyle name="Normal 2 2 2 4 3 3 2 2 2 2" xfId="29217" xr:uid="{00000000-0005-0000-0000-000030240000}"/>
    <cellStyle name="Normal 2 2 2 4 3 3 2 2 3" xfId="21071" xr:uid="{00000000-0005-0000-0000-000031240000}"/>
    <cellStyle name="Normal 2 2 2 4 3 3 2 3" xfId="7542" xr:uid="{00000000-0005-0000-0000-000032240000}"/>
    <cellStyle name="Normal 2 2 2 4 3 3 2 3 2" xfId="15688" xr:uid="{00000000-0005-0000-0000-000033240000}"/>
    <cellStyle name="Normal 2 2 2 4 3 3 2 3 2 2" xfId="31984" xr:uid="{00000000-0005-0000-0000-000034240000}"/>
    <cellStyle name="Normal 2 2 2 4 3 3 2 3 3" xfId="23838" xr:uid="{00000000-0005-0000-0000-000035240000}"/>
    <cellStyle name="Normal 2 2 2 4 3 3 2 4" xfId="10389" xr:uid="{00000000-0005-0000-0000-000036240000}"/>
    <cellStyle name="Normal 2 2 2 4 3 3 2 4 2" xfId="26685" xr:uid="{00000000-0005-0000-0000-000037240000}"/>
    <cellStyle name="Normal 2 2 2 4 3 3 2 5" xfId="18539" xr:uid="{00000000-0005-0000-0000-000038240000}"/>
    <cellStyle name="Normal 2 2 2 4 3 3 3" xfId="3557" xr:uid="{00000000-0005-0000-0000-000039240000}"/>
    <cellStyle name="Normal 2 2 2 4 3 3 3 2" xfId="11703" xr:uid="{00000000-0005-0000-0000-00003A240000}"/>
    <cellStyle name="Normal 2 2 2 4 3 3 3 2 2" xfId="27999" xr:uid="{00000000-0005-0000-0000-00003B240000}"/>
    <cellStyle name="Normal 2 2 2 4 3 3 3 3" xfId="19853" xr:uid="{00000000-0005-0000-0000-00003C240000}"/>
    <cellStyle name="Normal 2 2 2 4 3 3 4" xfId="6132" xr:uid="{00000000-0005-0000-0000-00003D240000}"/>
    <cellStyle name="Normal 2 2 2 4 3 3 4 2" xfId="14278" xr:uid="{00000000-0005-0000-0000-00003E240000}"/>
    <cellStyle name="Normal 2 2 2 4 3 3 4 2 2" xfId="30574" xr:uid="{00000000-0005-0000-0000-00003F240000}"/>
    <cellStyle name="Normal 2 2 2 4 3 3 4 3" xfId="22428" xr:uid="{00000000-0005-0000-0000-000040240000}"/>
    <cellStyle name="Normal 2 2 2 4 3 3 5" xfId="8979" xr:uid="{00000000-0005-0000-0000-000041240000}"/>
    <cellStyle name="Normal 2 2 2 4 3 3 5 2" xfId="25275" xr:uid="{00000000-0005-0000-0000-000042240000}"/>
    <cellStyle name="Normal 2 2 2 4 3 3 6" xfId="17129" xr:uid="{00000000-0005-0000-0000-000043240000}"/>
    <cellStyle name="Normal 2 2 2 4 3 4" xfId="1538" xr:uid="{00000000-0005-0000-0000-000044240000}"/>
    <cellStyle name="Normal 2 2 2 4 3 4 2" xfId="4166" xr:uid="{00000000-0005-0000-0000-000045240000}"/>
    <cellStyle name="Normal 2 2 2 4 3 4 2 2" xfId="12312" xr:uid="{00000000-0005-0000-0000-000046240000}"/>
    <cellStyle name="Normal 2 2 2 4 3 4 2 2 2" xfId="28608" xr:uid="{00000000-0005-0000-0000-000047240000}"/>
    <cellStyle name="Normal 2 2 2 4 3 4 2 3" xfId="20462" xr:uid="{00000000-0005-0000-0000-000048240000}"/>
    <cellStyle name="Normal 2 2 2 4 3 4 3" xfId="6837" xr:uid="{00000000-0005-0000-0000-000049240000}"/>
    <cellStyle name="Normal 2 2 2 4 3 4 3 2" xfId="14983" xr:uid="{00000000-0005-0000-0000-00004A240000}"/>
    <cellStyle name="Normal 2 2 2 4 3 4 3 2 2" xfId="31279" xr:uid="{00000000-0005-0000-0000-00004B240000}"/>
    <cellStyle name="Normal 2 2 2 4 3 4 3 3" xfId="23133" xr:uid="{00000000-0005-0000-0000-00004C240000}"/>
    <cellStyle name="Normal 2 2 2 4 3 4 4" xfId="9684" xr:uid="{00000000-0005-0000-0000-00004D240000}"/>
    <cellStyle name="Normal 2 2 2 4 3 4 4 2" xfId="25980" xr:uid="{00000000-0005-0000-0000-00004E240000}"/>
    <cellStyle name="Normal 2 2 2 4 3 4 5" xfId="17834" xr:uid="{00000000-0005-0000-0000-00004F240000}"/>
    <cellStyle name="Normal 2 2 2 4 3 5" xfId="2948" xr:uid="{00000000-0005-0000-0000-000050240000}"/>
    <cellStyle name="Normal 2 2 2 4 3 5 2" xfId="11094" xr:uid="{00000000-0005-0000-0000-000051240000}"/>
    <cellStyle name="Normal 2 2 2 4 3 5 2 2" xfId="27390" xr:uid="{00000000-0005-0000-0000-000052240000}"/>
    <cellStyle name="Normal 2 2 2 4 3 5 3" xfId="19244" xr:uid="{00000000-0005-0000-0000-000053240000}"/>
    <cellStyle name="Normal 2 2 2 4 3 6" xfId="5427" xr:uid="{00000000-0005-0000-0000-000054240000}"/>
    <cellStyle name="Normal 2 2 2 4 3 6 2" xfId="13573" xr:uid="{00000000-0005-0000-0000-000055240000}"/>
    <cellStyle name="Normal 2 2 2 4 3 6 2 2" xfId="29869" xr:uid="{00000000-0005-0000-0000-000056240000}"/>
    <cellStyle name="Normal 2 2 2 4 3 6 3" xfId="21723" xr:uid="{00000000-0005-0000-0000-000057240000}"/>
    <cellStyle name="Normal 2 2 2 4 3 7" xfId="8274" xr:uid="{00000000-0005-0000-0000-000058240000}"/>
    <cellStyle name="Normal 2 2 2 4 3 7 2" xfId="24570" xr:uid="{00000000-0005-0000-0000-000059240000}"/>
    <cellStyle name="Normal 2 2 2 4 3 8" xfId="16424" xr:uid="{00000000-0005-0000-0000-00005A240000}"/>
    <cellStyle name="Normal 2 2 2 4 4" xfId="211" xr:uid="{00000000-0005-0000-0000-00005B240000}"/>
    <cellStyle name="Normal 2 2 2 4 4 2" xfId="555" xr:uid="{00000000-0005-0000-0000-00005C240000}"/>
    <cellStyle name="Normal 2 2 2 4 4 2 2" xfId="1261" xr:uid="{00000000-0005-0000-0000-00005D240000}"/>
    <cellStyle name="Normal 2 2 2 4 4 2 2 2" xfId="2671" xr:uid="{00000000-0005-0000-0000-00005E240000}"/>
    <cellStyle name="Normal 2 2 2 4 4 2 2 2 2" xfId="5145" xr:uid="{00000000-0005-0000-0000-00005F240000}"/>
    <cellStyle name="Normal 2 2 2 4 4 2 2 2 2 2" xfId="13291" xr:uid="{00000000-0005-0000-0000-000060240000}"/>
    <cellStyle name="Normal 2 2 2 4 4 2 2 2 2 2 2" xfId="29587" xr:uid="{00000000-0005-0000-0000-000061240000}"/>
    <cellStyle name="Normal 2 2 2 4 4 2 2 2 2 3" xfId="21441" xr:uid="{00000000-0005-0000-0000-000062240000}"/>
    <cellStyle name="Normal 2 2 2 4 4 2 2 2 3" xfId="7970" xr:uid="{00000000-0005-0000-0000-000063240000}"/>
    <cellStyle name="Normal 2 2 2 4 4 2 2 2 3 2" xfId="16116" xr:uid="{00000000-0005-0000-0000-000064240000}"/>
    <cellStyle name="Normal 2 2 2 4 4 2 2 2 3 2 2" xfId="32412" xr:uid="{00000000-0005-0000-0000-000065240000}"/>
    <cellStyle name="Normal 2 2 2 4 4 2 2 2 3 3" xfId="24266" xr:uid="{00000000-0005-0000-0000-000066240000}"/>
    <cellStyle name="Normal 2 2 2 4 4 2 2 2 4" xfId="10817" xr:uid="{00000000-0005-0000-0000-000067240000}"/>
    <cellStyle name="Normal 2 2 2 4 4 2 2 2 4 2" xfId="27113" xr:uid="{00000000-0005-0000-0000-000068240000}"/>
    <cellStyle name="Normal 2 2 2 4 4 2 2 2 5" xfId="18967" xr:uid="{00000000-0005-0000-0000-000069240000}"/>
    <cellStyle name="Normal 2 2 2 4 4 2 2 3" xfId="3927" xr:uid="{00000000-0005-0000-0000-00006A240000}"/>
    <cellStyle name="Normal 2 2 2 4 4 2 2 3 2" xfId="12073" xr:uid="{00000000-0005-0000-0000-00006B240000}"/>
    <cellStyle name="Normal 2 2 2 4 4 2 2 3 2 2" xfId="28369" xr:uid="{00000000-0005-0000-0000-00006C240000}"/>
    <cellStyle name="Normal 2 2 2 4 4 2 2 3 3" xfId="20223" xr:uid="{00000000-0005-0000-0000-00006D240000}"/>
    <cellStyle name="Normal 2 2 2 4 4 2 2 4" xfId="6560" xr:uid="{00000000-0005-0000-0000-00006E240000}"/>
    <cellStyle name="Normal 2 2 2 4 4 2 2 4 2" xfId="14706" xr:uid="{00000000-0005-0000-0000-00006F240000}"/>
    <cellStyle name="Normal 2 2 2 4 4 2 2 4 2 2" xfId="31002" xr:uid="{00000000-0005-0000-0000-000070240000}"/>
    <cellStyle name="Normal 2 2 2 4 4 2 2 4 3" xfId="22856" xr:uid="{00000000-0005-0000-0000-000071240000}"/>
    <cellStyle name="Normal 2 2 2 4 4 2 2 5" xfId="9407" xr:uid="{00000000-0005-0000-0000-000072240000}"/>
    <cellStyle name="Normal 2 2 2 4 4 2 2 5 2" xfId="25703" xr:uid="{00000000-0005-0000-0000-000073240000}"/>
    <cellStyle name="Normal 2 2 2 4 4 2 2 6" xfId="17557" xr:uid="{00000000-0005-0000-0000-000074240000}"/>
    <cellStyle name="Normal 2 2 2 4 4 2 3" xfId="1966" xr:uid="{00000000-0005-0000-0000-000075240000}"/>
    <cellStyle name="Normal 2 2 2 4 4 2 3 2" xfId="4536" xr:uid="{00000000-0005-0000-0000-000076240000}"/>
    <cellStyle name="Normal 2 2 2 4 4 2 3 2 2" xfId="12682" xr:uid="{00000000-0005-0000-0000-000077240000}"/>
    <cellStyle name="Normal 2 2 2 4 4 2 3 2 2 2" xfId="28978" xr:uid="{00000000-0005-0000-0000-000078240000}"/>
    <cellStyle name="Normal 2 2 2 4 4 2 3 2 3" xfId="20832" xr:uid="{00000000-0005-0000-0000-000079240000}"/>
    <cellStyle name="Normal 2 2 2 4 4 2 3 3" xfId="7265" xr:uid="{00000000-0005-0000-0000-00007A240000}"/>
    <cellStyle name="Normal 2 2 2 4 4 2 3 3 2" xfId="15411" xr:uid="{00000000-0005-0000-0000-00007B240000}"/>
    <cellStyle name="Normal 2 2 2 4 4 2 3 3 2 2" xfId="31707" xr:uid="{00000000-0005-0000-0000-00007C240000}"/>
    <cellStyle name="Normal 2 2 2 4 4 2 3 3 3" xfId="23561" xr:uid="{00000000-0005-0000-0000-00007D240000}"/>
    <cellStyle name="Normal 2 2 2 4 4 2 3 4" xfId="10112" xr:uid="{00000000-0005-0000-0000-00007E240000}"/>
    <cellStyle name="Normal 2 2 2 4 4 2 3 4 2" xfId="26408" xr:uid="{00000000-0005-0000-0000-00007F240000}"/>
    <cellStyle name="Normal 2 2 2 4 4 2 3 5" xfId="18262" xr:uid="{00000000-0005-0000-0000-000080240000}"/>
    <cellStyle name="Normal 2 2 2 4 4 2 4" xfId="3318" xr:uid="{00000000-0005-0000-0000-000081240000}"/>
    <cellStyle name="Normal 2 2 2 4 4 2 4 2" xfId="11464" xr:uid="{00000000-0005-0000-0000-000082240000}"/>
    <cellStyle name="Normal 2 2 2 4 4 2 4 2 2" xfId="27760" xr:uid="{00000000-0005-0000-0000-000083240000}"/>
    <cellStyle name="Normal 2 2 2 4 4 2 4 3" xfId="19614" xr:uid="{00000000-0005-0000-0000-000084240000}"/>
    <cellStyle name="Normal 2 2 2 4 4 2 5" xfId="5855" xr:uid="{00000000-0005-0000-0000-000085240000}"/>
    <cellStyle name="Normal 2 2 2 4 4 2 5 2" xfId="14001" xr:uid="{00000000-0005-0000-0000-000086240000}"/>
    <cellStyle name="Normal 2 2 2 4 4 2 5 2 2" xfId="30297" xr:uid="{00000000-0005-0000-0000-000087240000}"/>
    <cellStyle name="Normal 2 2 2 4 4 2 5 3" xfId="22151" xr:uid="{00000000-0005-0000-0000-000088240000}"/>
    <cellStyle name="Normal 2 2 2 4 4 2 6" xfId="8702" xr:uid="{00000000-0005-0000-0000-000089240000}"/>
    <cellStyle name="Normal 2 2 2 4 4 2 6 2" xfId="24998" xr:uid="{00000000-0005-0000-0000-00008A240000}"/>
    <cellStyle name="Normal 2 2 2 4 4 2 7" xfId="16852" xr:uid="{00000000-0005-0000-0000-00008B240000}"/>
    <cellStyle name="Normal 2 2 2 4 4 3" xfId="917" xr:uid="{00000000-0005-0000-0000-00008C240000}"/>
    <cellStyle name="Normal 2 2 2 4 4 3 2" xfId="2327" xr:uid="{00000000-0005-0000-0000-00008D240000}"/>
    <cellStyle name="Normal 2 2 2 4 4 3 2 2" xfId="4849" xr:uid="{00000000-0005-0000-0000-00008E240000}"/>
    <cellStyle name="Normal 2 2 2 4 4 3 2 2 2" xfId="12995" xr:uid="{00000000-0005-0000-0000-00008F240000}"/>
    <cellStyle name="Normal 2 2 2 4 4 3 2 2 2 2" xfId="29291" xr:uid="{00000000-0005-0000-0000-000090240000}"/>
    <cellStyle name="Normal 2 2 2 4 4 3 2 2 3" xfId="21145" xr:uid="{00000000-0005-0000-0000-000091240000}"/>
    <cellStyle name="Normal 2 2 2 4 4 3 2 3" xfId="7626" xr:uid="{00000000-0005-0000-0000-000092240000}"/>
    <cellStyle name="Normal 2 2 2 4 4 3 2 3 2" xfId="15772" xr:uid="{00000000-0005-0000-0000-000093240000}"/>
    <cellStyle name="Normal 2 2 2 4 4 3 2 3 2 2" xfId="32068" xr:uid="{00000000-0005-0000-0000-000094240000}"/>
    <cellStyle name="Normal 2 2 2 4 4 3 2 3 3" xfId="23922" xr:uid="{00000000-0005-0000-0000-000095240000}"/>
    <cellStyle name="Normal 2 2 2 4 4 3 2 4" xfId="10473" xr:uid="{00000000-0005-0000-0000-000096240000}"/>
    <cellStyle name="Normal 2 2 2 4 4 3 2 4 2" xfId="26769" xr:uid="{00000000-0005-0000-0000-000097240000}"/>
    <cellStyle name="Normal 2 2 2 4 4 3 2 5" xfId="18623" xr:uid="{00000000-0005-0000-0000-000098240000}"/>
    <cellStyle name="Normal 2 2 2 4 4 3 3" xfId="3631" xr:uid="{00000000-0005-0000-0000-000099240000}"/>
    <cellStyle name="Normal 2 2 2 4 4 3 3 2" xfId="11777" xr:uid="{00000000-0005-0000-0000-00009A240000}"/>
    <cellStyle name="Normal 2 2 2 4 4 3 3 2 2" xfId="28073" xr:uid="{00000000-0005-0000-0000-00009B240000}"/>
    <cellStyle name="Normal 2 2 2 4 4 3 3 3" xfId="19927" xr:uid="{00000000-0005-0000-0000-00009C240000}"/>
    <cellStyle name="Normal 2 2 2 4 4 3 4" xfId="6216" xr:uid="{00000000-0005-0000-0000-00009D240000}"/>
    <cellStyle name="Normal 2 2 2 4 4 3 4 2" xfId="14362" xr:uid="{00000000-0005-0000-0000-00009E240000}"/>
    <cellStyle name="Normal 2 2 2 4 4 3 4 2 2" xfId="30658" xr:uid="{00000000-0005-0000-0000-00009F240000}"/>
    <cellStyle name="Normal 2 2 2 4 4 3 4 3" xfId="22512" xr:uid="{00000000-0005-0000-0000-0000A0240000}"/>
    <cellStyle name="Normal 2 2 2 4 4 3 5" xfId="9063" xr:uid="{00000000-0005-0000-0000-0000A1240000}"/>
    <cellStyle name="Normal 2 2 2 4 4 3 5 2" xfId="25359" xr:uid="{00000000-0005-0000-0000-0000A2240000}"/>
    <cellStyle name="Normal 2 2 2 4 4 3 6" xfId="17213" xr:uid="{00000000-0005-0000-0000-0000A3240000}"/>
    <cellStyle name="Normal 2 2 2 4 4 4" xfId="1622" xr:uid="{00000000-0005-0000-0000-0000A4240000}"/>
    <cellStyle name="Normal 2 2 2 4 4 4 2" xfId="4240" xr:uid="{00000000-0005-0000-0000-0000A5240000}"/>
    <cellStyle name="Normal 2 2 2 4 4 4 2 2" xfId="12386" xr:uid="{00000000-0005-0000-0000-0000A6240000}"/>
    <cellStyle name="Normal 2 2 2 4 4 4 2 2 2" xfId="28682" xr:uid="{00000000-0005-0000-0000-0000A7240000}"/>
    <cellStyle name="Normal 2 2 2 4 4 4 2 3" xfId="20536" xr:uid="{00000000-0005-0000-0000-0000A8240000}"/>
    <cellStyle name="Normal 2 2 2 4 4 4 3" xfId="6921" xr:uid="{00000000-0005-0000-0000-0000A9240000}"/>
    <cellStyle name="Normal 2 2 2 4 4 4 3 2" xfId="15067" xr:uid="{00000000-0005-0000-0000-0000AA240000}"/>
    <cellStyle name="Normal 2 2 2 4 4 4 3 2 2" xfId="31363" xr:uid="{00000000-0005-0000-0000-0000AB240000}"/>
    <cellStyle name="Normal 2 2 2 4 4 4 3 3" xfId="23217" xr:uid="{00000000-0005-0000-0000-0000AC240000}"/>
    <cellStyle name="Normal 2 2 2 4 4 4 4" xfId="9768" xr:uid="{00000000-0005-0000-0000-0000AD240000}"/>
    <cellStyle name="Normal 2 2 2 4 4 4 4 2" xfId="26064" xr:uid="{00000000-0005-0000-0000-0000AE240000}"/>
    <cellStyle name="Normal 2 2 2 4 4 4 5" xfId="17918" xr:uid="{00000000-0005-0000-0000-0000AF240000}"/>
    <cellStyle name="Normal 2 2 2 4 4 5" xfId="3022" xr:uid="{00000000-0005-0000-0000-0000B0240000}"/>
    <cellStyle name="Normal 2 2 2 4 4 5 2" xfId="11168" xr:uid="{00000000-0005-0000-0000-0000B1240000}"/>
    <cellStyle name="Normal 2 2 2 4 4 5 2 2" xfId="27464" xr:uid="{00000000-0005-0000-0000-0000B2240000}"/>
    <cellStyle name="Normal 2 2 2 4 4 5 3" xfId="19318" xr:uid="{00000000-0005-0000-0000-0000B3240000}"/>
    <cellStyle name="Normal 2 2 2 4 4 6" xfId="5511" xr:uid="{00000000-0005-0000-0000-0000B4240000}"/>
    <cellStyle name="Normal 2 2 2 4 4 6 2" xfId="13657" xr:uid="{00000000-0005-0000-0000-0000B5240000}"/>
    <cellStyle name="Normal 2 2 2 4 4 6 2 2" xfId="29953" xr:uid="{00000000-0005-0000-0000-0000B6240000}"/>
    <cellStyle name="Normal 2 2 2 4 4 6 3" xfId="21807" xr:uid="{00000000-0005-0000-0000-0000B7240000}"/>
    <cellStyle name="Normal 2 2 2 4 4 7" xfId="8358" xr:uid="{00000000-0005-0000-0000-0000B8240000}"/>
    <cellStyle name="Normal 2 2 2 4 4 7 2" xfId="24654" xr:uid="{00000000-0005-0000-0000-0000B9240000}"/>
    <cellStyle name="Normal 2 2 2 4 4 8" xfId="16508" xr:uid="{00000000-0005-0000-0000-0000BA240000}"/>
    <cellStyle name="Normal 2 2 2 4 5" xfId="291" xr:uid="{00000000-0005-0000-0000-0000BB240000}"/>
    <cellStyle name="Normal 2 2 2 4 5 2" xfId="635" xr:uid="{00000000-0005-0000-0000-0000BC240000}"/>
    <cellStyle name="Normal 2 2 2 4 5 2 2" xfId="1341" xr:uid="{00000000-0005-0000-0000-0000BD240000}"/>
    <cellStyle name="Normal 2 2 2 4 5 2 2 2" xfId="2751" xr:uid="{00000000-0005-0000-0000-0000BE240000}"/>
    <cellStyle name="Normal 2 2 2 4 5 2 2 2 2" xfId="5219" xr:uid="{00000000-0005-0000-0000-0000BF240000}"/>
    <cellStyle name="Normal 2 2 2 4 5 2 2 2 2 2" xfId="13365" xr:uid="{00000000-0005-0000-0000-0000C0240000}"/>
    <cellStyle name="Normal 2 2 2 4 5 2 2 2 2 2 2" xfId="29661" xr:uid="{00000000-0005-0000-0000-0000C1240000}"/>
    <cellStyle name="Normal 2 2 2 4 5 2 2 2 2 3" xfId="21515" xr:uid="{00000000-0005-0000-0000-0000C2240000}"/>
    <cellStyle name="Normal 2 2 2 4 5 2 2 2 3" xfId="8050" xr:uid="{00000000-0005-0000-0000-0000C3240000}"/>
    <cellStyle name="Normal 2 2 2 4 5 2 2 2 3 2" xfId="16196" xr:uid="{00000000-0005-0000-0000-0000C4240000}"/>
    <cellStyle name="Normal 2 2 2 4 5 2 2 2 3 2 2" xfId="32492" xr:uid="{00000000-0005-0000-0000-0000C5240000}"/>
    <cellStyle name="Normal 2 2 2 4 5 2 2 2 3 3" xfId="24346" xr:uid="{00000000-0005-0000-0000-0000C6240000}"/>
    <cellStyle name="Normal 2 2 2 4 5 2 2 2 4" xfId="10897" xr:uid="{00000000-0005-0000-0000-0000C7240000}"/>
    <cellStyle name="Normal 2 2 2 4 5 2 2 2 4 2" xfId="27193" xr:uid="{00000000-0005-0000-0000-0000C8240000}"/>
    <cellStyle name="Normal 2 2 2 4 5 2 2 2 5" xfId="19047" xr:uid="{00000000-0005-0000-0000-0000C9240000}"/>
    <cellStyle name="Normal 2 2 2 4 5 2 2 3" xfId="4001" xr:uid="{00000000-0005-0000-0000-0000CA240000}"/>
    <cellStyle name="Normal 2 2 2 4 5 2 2 3 2" xfId="12147" xr:uid="{00000000-0005-0000-0000-0000CB240000}"/>
    <cellStyle name="Normal 2 2 2 4 5 2 2 3 2 2" xfId="28443" xr:uid="{00000000-0005-0000-0000-0000CC240000}"/>
    <cellStyle name="Normal 2 2 2 4 5 2 2 3 3" xfId="20297" xr:uid="{00000000-0005-0000-0000-0000CD240000}"/>
    <cellStyle name="Normal 2 2 2 4 5 2 2 4" xfId="6640" xr:uid="{00000000-0005-0000-0000-0000CE240000}"/>
    <cellStyle name="Normal 2 2 2 4 5 2 2 4 2" xfId="14786" xr:uid="{00000000-0005-0000-0000-0000CF240000}"/>
    <cellStyle name="Normal 2 2 2 4 5 2 2 4 2 2" xfId="31082" xr:uid="{00000000-0005-0000-0000-0000D0240000}"/>
    <cellStyle name="Normal 2 2 2 4 5 2 2 4 3" xfId="22936" xr:uid="{00000000-0005-0000-0000-0000D1240000}"/>
    <cellStyle name="Normal 2 2 2 4 5 2 2 5" xfId="9487" xr:uid="{00000000-0005-0000-0000-0000D2240000}"/>
    <cellStyle name="Normal 2 2 2 4 5 2 2 5 2" xfId="25783" xr:uid="{00000000-0005-0000-0000-0000D3240000}"/>
    <cellStyle name="Normal 2 2 2 4 5 2 2 6" xfId="17637" xr:uid="{00000000-0005-0000-0000-0000D4240000}"/>
    <cellStyle name="Normal 2 2 2 4 5 2 3" xfId="2046" xr:uid="{00000000-0005-0000-0000-0000D5240000}"/>
    <cellStyle name="Normal 2 2 2 4 5 2 3 2" xfId="4610" xr:uid="{00000000-0005-0000-0000-0000D6240000}"/>
    <cellStyle name="Normal 2 2 2 4 5 2 3 2 2" xfId="12756" xr:uid="{00000000-0005-0000-0000-0000D7240000}"/>
    <cellStyle name="Normal 2 2 2 4 5 2 3 2 2 2" xfId="29052" xr:uid="{00000000-0005-0000-0000-0000D8240000}"/>
    <cellStyle name="Normal 2 2 2 4 5 2 3 2 3" xfId="20906" xr:uid="{00000000-0005-0000-0000-0000D9240000}"/>
    <cellStyle name="Normal 2 2 2 4 5 2 3 3" xfId="7345" xr:uid="{00000000-0005-0000-0000-0000DA240000}"/>
    <cellStyle name="Normal 2 2 2 4 5 2 3 3 2" xfId="15491" xr:uid="{00000000-0005-0000-0000-0000DB240000}"/>
    <cellStyle name="Normal 2 2 2 4 5 2 3 3 2 2" xfId="31787" xr:uid="{00000000-0005-0000-0000-0000DC240000}"/>
    <cellStyle name="Normal 2 2 2 4 5 2 3 3 3" xfId="23641" xr:uid="{00000000-0005-0000-0000-0000DD240000}"/>
    <cellStyle name="Normal 2 2 2 4 5 2 3 4" xfId="10192" xr:uid="{00000000-0005-0000-0000-0000DE240000}"/>
    <cellStyle name="Normal 2 2 2 4 5 2 3 4 2" xfId="26488" xr:uid="{00000000-0005-0000-0000-0000DF240000}"/>
    <cellStyle name="Normal 2 2 2 4 5 2 3 5" xfId="18342" xr:uid="{00000000-0005-0000-0000-0000E0240000}"/>
    <cellStyle name="Normal 2 2 2 4 5 2 4" xfId="3392" xr:uid="{00000000-0005-0000-0000-0000E1240000}"/>
    <cellStyle name="Normal 2 2 2 4 5 2 4 2" xfId="11538" xr:uid="{00000000-0005-0000-0000-0000E2240000}"/>
    <cellStyle name="Normal 2 2 2 4 5 2 4 2 2" xfId="27834" xr:uid="{00000000-0005-0000-0000-0000E3240000}"/>
    <cellStyle name="Normal 2 2 2 4 5 2 4 3" xfId="19688" xr:uid="{00000000-0005-0000-0000-0000E4240000}"/>
    <cellStyle name="Normal 2 2 2 4 5 2 5" xfId="5935" xr:uid="{00000000-0005-0000-0000-0000E5240000}"/>
    <cellStyle name="Normal 2 2 2 4 5 2 5 2" xfId="14081" xr:uid="{00000000-0005-0000-0000-0000E6240000}"/>
    <cellStyle name="Normal 2 2 2 4 5 2 5 2 2" xfId="30377" xr:uid="{00000000-0005-0000-0000-0000E7240000}"/>
    <cellStyle name="Normal 2 2 2 4 5 2 5 3" xfId="22231" xr:uid="{00000000-0005-0000-0000-0000E8240000}"/>
    <cellStyle name="Normal 2 2 2 4 5 2 6" xfId="8782" xr:uid="{00000000-0005-0000-0000-0000E9240000}"/>
    <cellStyle name="Normal 2 2 2 4 5 2 6 2" xfId="25078" xr:uid="{00000000-0005-0000-0000-0000EA240000}"/>
    <cellStyle name="Normal 2 2 2 4 5 2 7" xfId="16932" xr:uid="{00000000-0005-0000-0000-0000EB240000}"/>
    <cellStyle name="Normal 2 2 2 4 5 3" xfId="997" xr:uid="{00000000-0005-0000-0000-0000EC240000}"/>
    <cellStyle name="Normal 2 2 2 4 5 3 2" xfId="2407" xr:uid="{00000000-0005-0000-0000-0000ED240000}"/>
    <cellStyle name="Normal 2 2 2 4 5 3 2 2" xfId="4923" xr:uid="{00000000-0005-0000-0000-0000EE240000}"/>
    <cellStyle name="Normal 2 2 2 4 5 3 2 2 2" xfId="13069" xr:uid="{00000000-0005-0000-0000-0000EF240000}"/>
    <cellStyle name="Normal 2 2 2 4 5 3 2 2 2 2" xfId="29365" xr:uid="{00000000-0005-0000-0000-0000F0240000}"/>
    <cellStyle name="Normal 2 2 2 4 5 3 2 2 3" xfId="21219" xr:uid="{00000000-0005-0000-0000-0000F1240000}"/>
    <cellStyle name="Normal 2 2 2 4 5 3 2 3" xfId="7706" xr:uid="{00000000-0005-0000-0000-0000F2240000}"/>
    <cellStyle name="Normal 2 2 2 4 5 3 2 3 2" xfId="15852" xr:uid="{00000000-0005-0000-0000-0000F3240000}"/>
    <cellStyle name="Normal 2 2 2 4 5 3 2 3 2 2" xfId="32148" xr:uid="{00000000-0005-0000-0000-0000F4240000}"/>
    <cellStyle name="Normal 2 2 2 4 5 3 2 3 3" xfId="24002" xr:uid="{00000000-0005-0000-0000-0000F5240000}"/>
    <cellStyle name="Normal 2 2 2 4 5 3 2 4" xfId="10553" xr:uid="{00000000-0005-0000-0000-0000F6240000}"/>
    <cellStyle name="Normal 2 2 2 4 5 3 2 4 2" xfId="26849" xr:uid="{00000000-0005-0000-0000-0000F7240000}"/>
    <cellStyle name="Normal 2 2 2 4 5 3 2 5" xfId="18703" xr:uid="{00000000-0005-0000-0000-0000F8240000}"/>
    <cellStyle name="Normal 2 2 2 4 5 3 3" xfId="3705" xr:uid="{00000000-0005-0000-0000-0000F9240000}"/>
    <cellStyle name="Normal 2 2 2 4 5 3 3 2" xfId="11851" xr:uid="{00000000-0005-0000-0000-0000FA240000}"/>
    <cellStyle name="Normal 2 2 2 4 5 3 3 2 2" xfId="28147" xr:uid="{00000000-0005-0000-0000-0000FB240000}"/>
    <cellStyle name="Normal 2 2 2 4 5 3 3 3" xfId="20001" xr:uid="{00000000-0005-0000-0000-0000FC240000}"/>
    <cellStyle name="Normal 2 2 2 4 5 3 4" xfId="6296" xr:uid="{00000000-0005-0000-0000-0000FD240000}"/>
    <cellStyle name="Normal 2 2 2 4 5 3 4 2" xfId="14442" xr:uid="{00000000-0005-0000-0000-0000FE240000}"/>
    <cellStyle name="Normal 2 2 2 4 5 3 4 2 2" xfId="30738" xr:uid="{00000000-0005-0000-0000-0000FF240000}"/>
    <cellStyle name="Normal 2 2 2 4 5 3 4 3" xfId="22592" xr:uid="{00000000-0005-0000-0000-000000250000}"/>
    <cellStyle name="Normal 2 2 2 4 5 3 5" xfId="9143" xr:uid="{00000000-0005-0000-0000-000001250000}"/>
    <cellStyle name="Normal 2 2 2 4 5 3 5 2" xfId="25439" xr:uid="{00000000-0005-0000-0000-000002250000}"/>
    <cellStyle name="Normal 2 2 2 4 5 3 6" xfId="17293" xr:uid="{00000000-0005-0000-0000-000003250000}"/>
    <cellStyle name="Normal 2 2 2 4 5 4" xfId="1702" xr:uid="{00000000-0005-0000-0000-000004250000}"/>
    <cellStyle name="Normal 2 2 2 4 5 4 2" xfId="4314" xr:uid="{00000000-0005-0000-0000-000005250000}"/>
    <cellStyle name="Normal 2 2 2 4 5 4 2 2" xfId="12460" xr:uid="{00000000-0005-0000-0000-000006250000}"/>
    <cellStyle name="Normal 2 2 2 4 5 4 2 2 2" xfId="28756" xr:uid="{00000000-0005-0000-0000-000007250000}"/>
    <cellStyle name="Normal 2 2 2 4 5 4 2 3" xfId="20610" xr:uid="{00000000-0005-0000-0000-000008250000}"/>
    <cellStyle name="Normal 2 2 2 4 5 4 3" xfId="7001" xr:uid="{00000000-0005-0000-0000-000009250000}"/>
    <cellStyle name="Normal 2 2 2 4 5 4 3 2" xfId="15147" xr:uid="{00000000-0005-0000-0000-00000A250000}"/>
    <cellStyle name="Normal 2 2 2 4 5 4 3 2 2" xfId="31443" xr:uid="{00000000-0005-0000-0000-00000B250000}"/>
    <cellStyle name="Normal 2 2 2 4 5 4 3 3" xfId="23297" xr:uid="{00000000-0005-0000-0000-00000C250000}"/>
    <cellStyle name="Normal 2 2 2 4 5 4 4" xfId="9848" xr:uid="{00000000-0005-0000-0000-00000D250000}"/>
    <cellStyle name="Normal 2 2 2 4 5 4 4 2" xfId="26144" xr:uid="{00000000-0005-0000-0000-00000E250000}"/>
    <cellStyle name="Normal 2 2 2 4 5 4 5" xfId="17998" xr:uid="{00000000-0005-0000-0000-00000F250000}"/>
    <cellStyle name="Normal 2 2 2 4 5 5" xfId="3096" xr:uid="{00000000-0005-0000-0000-000010250000}"/>
    <cellStyle name="Normal 2 2 2 4 5 5 2" xfId="11242" xr:uid="{00000000-0005-0000-0000-000011250000}"/>
    <cellStyle name="Normal 2 2 2 4 5 5 2 2" xfId="27538" xr:uid="{00000000-0005-0000-0000-000012250000}"/>
    <cellStyle name="Normal 2 2 2 4 5 5 3" xfId="19392" xr:uid="{00000000-0005-0000-0000-000013250000}"/>
    <cellStyle name="Normal 2 2 2 4 5 6" xfId="5591" xr:uid="{00000000-0005-0000-0000-000014250000}"/>
    <cellStyle name="Normal 2 2 2 4 5 6 2" xfId="13737" xr:uid="{00000000-0005-0000-0000-000015250000}"/>
    <cellStyle name="Normal 2 2 2 4 5 6 2 2" xfId="30033" xr:uid="{00000000-0005-0000-0000-000016250000}"/>
    <cellStyle name="Normal 2 2 2 4 5 6 3" xfId="21887" xr:uid="{00000000-0005-0000-0000-000017250000}"/>
    <cellStyle name="Normal 2 2 2 4 5 7" xfId="8438" xr:uid="{00000000-0005-0000-0000-000018250000}"/>
    <cellStyle name="Normal 2 2 2 4 5 7 2" xfId="24734" xr:uid="{00000000-0005-0000-0000-000019250000}"/>
    <cellStyle name="Normal 2 2 2 4 5 8" xfId="16588" xr:uid="{00000000-0005-0000-0000-00001A250000}"/>
    <cellStyle name="Normal 2 2 2 4 6" xfId="381" xr:uid="{00000000-0005-0000-0000-00001B250000}"/>
    <cellStyle name="Normal 2 2 2 4 6 2" xfId="1087" xr:uid="{00000000-0005-0000-0000-00001C250000}"/>
    <cellStyle name="Normal 2 2 2 4 6 2 2" xfId="2497" xr:uid="{00000000-0005-0000-0000-00001D250000}"/>
    <cellStyle name="Normal 2 2 2 4 6 2 2 2" xfId="4997" xr:uid="{00000000-0005-0000-0000-00001E250000}"/>
    <cellStyle name="Normal 2 2 2 4 6 2 2 2 2" xfId="13143" xr:uid="{00000000-0005-0000-0000-00001F250000}"/>
    <cellStyle name="Normal 2 2 2 4 6 2 2 2 2 2" xfId="29439" xr:uid="{00000000-0005-0000-0000-000020250000}"/>
    <cellStyle name="Normal 2 2 2 4 6 2 2 2 3" xfId="21293" xr:uid="{00000000-0005-0000-0000-000021250000}"/>
    <cellStyle name="Normal 2 2 2 4 6 2 2 3" xfId="7796" xr:uid="{00000000-0005-0000-0000-000022250000}"/>
    <cellStyle name="Normal 2 2 2 4 6 2 2 3 2" xfId="15942" xr:uid="{00000000-0005-0000-0000-000023250000}"/>
    <cellStyle name="Normal 2 2 2 4 6 2 2 3 2 2" xfId="32238" xr:uid="{00000000-0005-0000-0000-000024250000}"/>
    <cellStyle name="Normal 2 2 2 4 6 2 2 3 3" xfId="24092" xr:uid="{00000000-0005-0000-0000-000025250000}"/>
    <cellStyle name="Normal 2 2 2 4 6 2 2 4" xfId="10643" xr:uid="{00000000-0005-0000-0000-000026250000}"/>
    <cellStyle name="Normal 2 2 2 4 6 2 2 4 2" xfId="26939" xr:uid="{00000000-0005-0000-0000-000027250000}"/>
    <cellStyle name="Normal 2 2 2 4 6 2 2 5" xfId="18793" xr:uid="{00000000-0005-0000-0000-000028250000}"/>
    <cellStyle name="Normal 2 2 2 4 6 2 3" xfId="3779" xr:uid="{00000000-0005-0000-0000-000029250000}"/>
    <cellStyle name="Normal 2 2 2 4 6 2 3 2" xfId="11925" xr:uid="{00000000-0005-0000-0000-00002A250000}"/>
    <cellStyle name="Normal 2 2 2 4 6 2 3 2 2" xfId="28221" xr:uid="{00000000-0005-0000-0000-00002B250000}"/>
    <cellStyle name="Normal 2 2 2 4 6 2 3 3" xfId="20075" xr:uid="{00000000-0005-0000-0000-00002C250000}"/>
    <cellStyle name="Normal 2 2 2 4 6 2 4" xfId="6386" xr:uid="{00000000-0005-0000-0000-00002D250000}"/>
    <cellStyle name="Normal 2 2 2 4 6 2 4 2" xfId="14532" xr:uid="{00000000-0005-0000-0000-00002E250000}"/>
    <cellStyle name="Normal 2 2 2 4 6 2 4 2 2" xfId="30828" xr:uid="{00000000-0005-0000-0000-00002F250000}"/>
    <cellStyle name="Normal 2 2 2 4 6 2 4 3" xfId="22682" xr:uid="{00000000-0005-0000-0000-000030250000}"/>
    <cellStyle name="Normal 2 2 2 4 6 2 5" xfId="9233" xr:uid="{00000000-0005-0000-0000-000031250000}"/>
    <cellStyle name="Normal 2 2 2 4 6 2 5 2" xfId="25529" xr:uid="{00000000-0005-0000-0000-000032250000}"/>
    <cellStyle name="Normal 2 2 2 4 6 2 6" xfId="17383" xr:uid="{00000000-0005-0000-0000-000033250000}"/>
    <cellStyle name="Normal 2 2 2 4 6 3" xfId="1792" xr:uid="{00000000-0005-0000-0000-000034250000}"/>
    <cellStyle name="Normal 2 2 2 4 6 3 2" xfId="4388" xr:uid="{00000000-0005-0000-0000-000035250000}"/>
    <cellStyle name="Normal 2 2 2 4 6 3 2 2" xfId="12534" xr:uid="{00000000-0005-0000-0000-000036250000}"/>
    <cellStyle name="Normal 2 2 2 4 6 3 2 2 2" xfId="28830" xr:uid="{00000000-0005-0000-0000-000037250000}"/>
    <cellStyle name="Normal 2 2 2 4 6 3 2 3" xfId="20684" xr:uid="{00000000-0005-0000-0000-000038250000}"/>
    <cellStyle name="Normal 2 2 2 4 6 3 3" xfId="7091" xr:uid="{00000000-0005-0000-0000-000039250000}"/>
    <cellStyle name="Normal 2 2 2 4 6 3 3 2" xfId="15237" xr:uid="{00000000-0005-0000-0000-00003A250000}"/>
    <cellStyle name="Normal 2 2 2 4 6 3 3 2 2" xfId="31533" xr:uid="{00000000-0005-0000-0000-00003B250000}"/>
    <cellStyle name="Normal 2 2 2 4 6 3 3 3" xfId="23387" xr:uid="{00000000-0005-0000-0000-00003C250000}"/>
    <cellStyle name="Normal 2 2 2 4 6 3 4" xfId="9938" xr:uid="{00000000-0005-0000-0000-00003D250000}"/>
    <cellStyle name="Normal 2 2 2 4 6 3 4 2" xfId="26234" xr:uid="{00000000-0005-0000-0000-00003E250000}"/>
    <cellStyle name="Normal 2 2 2 4 6 3 5" xfId="18088" xr:uid="{00000000-0005-0000-0000-00003F250000}"/>
    <cellStyle name="Normal 2 2 2 4 6 4" xfId="3170" xr:uid="{00000000-0005-0000-0000-000040250000}"/>
    <cellStyle name="Normal 2 2 2 4 6 4 2" xfId="11316" xr:uid="{00000000-0005-0000-0000-000041250000}"/>
    <cellStyle name="Normal 2 2 2 4 6 4 2 2" xfId="27612" xr:uid="{00000000-0005-0000-0000-000042250000}"/>
    <cellStyle name="Normal 2 2 2 4 6 4 3" xfId="19466" xr:uid="{00000000-0005-0000-0000-000043250000}"/>
    <cellStyle name="Normal 2 2 2 4 6 5" xfId="5681" xr:uid="{00000000-0005-0000-0000-000044250000}"/>
    <cellStyle name="Normal 2 2 2 4 6 5 2" xfId="13827" xr:uid="{00000000-0005-0000-0000-000045250000}"/>
    <cellStyle name="Normal 2 2 2 4 6 5 2 2" xfId="30123" xr:uid="{00000000-0005-0000-0000-000046250000}"/>
    <cellStyle name="Normal 2 2 2 4 6 5 3" xfId="21977" xr:uid="{00000000-0005-0000-0000-000047250000}"/>
    <cellStyle name="Normal 2 2 2 4 6 6" xfId="8528" xr:uid="{00000000-0005-0000-0000-000048250000}"/>
    <cellStyle name="Normal 2 2 2 4 6 6 2" xfId="24824" xr:uid="{00000000-0005-0000-0000-000049250000}"/>
    <cellStyle name="Normal 2 2 2 4 6 7" xfId="16678" xr:uid="{00000000-0005-0000-0000-00004A250000}"/>
    <cellStyle name="Normal 2 2 2 4 7" xfId="743" xr:uid="{00000000-0005-0000-0000-00004B250000}"/>
    <cellStyle name="Normal 2 2 2 4 7 2" xfId="2153" xr:uid="{00000000-0005-0000-0000-00004C250000}"/>
    <cellStyle name="Normal 2 2 2 4 7 2 2" xfId="4701" xr:uid="{00000000-0005-0000-0000-00004D250000}"/>
    <cellStyle name="Normal 2 2 2 4 7 2 2 2" xfId="12847" xr:uid="{00000000-0005-0000-0000-00004E250000}"/>
    <cellStyle name="Normal 2 2 2 4 7 2 2 2 2" xfId="29143" xr:uid="{00000000-0005-0000-0000-00004F250000}"/>
    <cellStyle name="Normal 2 2 2 4 7 2 2 3" xfId="20997" xr:uid="{00000000-0005-0000-0000-000050250000}"/>
    <cellStyle name="Normal 2 2 2 4 7 2 3" xfId="7452" xr:uid="{00000000-0005-0000-0000-000051250000}"/>
    <cellStyle name="Normal 2 2 2 4 7 2 3 2" xfId="15598" xr:uid="{00000000-0005-0000-0000-000052250000}"/>
    <cellStyle name="Normal 2 2 2 4 7 2 3 2 2" xfId="31894" xr:uid="{00000000-0005-0000-0000-000053250000}"/>
    <cellStyle name="Normal 2 2 2 4 7 2 3 3" xfId="23748" xr:uid="{00000000-0005-0000-0000-000054250000}"/>
    <cellStyle name="Normal 2 2 2 4 7 2 4" xfId="10299" xr:uid="{00000000-0005-0000-0000-000055250000}"/>
    <cellStyle name="Normal 2 2 2 4 7 2 4 2" xfId="26595" xr:uid="{00000000-0005-0000-0000-000056250000}"/>
    <cellStyle name="Normal 2 2 2 4 7 2 5" xfId="18449" xr:uid="{00000000-0005-0000-0000-000057250000}"/>
    <cellStyle name="Normal 2 2 2 4 7 3" xfId="3483" xr:uid="{00000000-0005-0000-0000-000058250000}"/>
    <cellStyle name="Normal 2 2 2 4 7 3 2" xfId="11629" xr:uid="{00000000-0005-0000-0000-000059250000}"/>
    <cellStyle name="Normal 2 2 2 4 7 3 2 2" xfId="27925" xr:uid="{00000000-0005-0000-0000-00005A250000}"/>
    <cellStyle name="Normal 2 2 2 4 7 3 3" xfId="19779" xr:uid="{00000000-0005-0000-0000-00005B250000}"/>
    <cellStyle name="Normal 2 2 2 4 7 4" xfId="6042" xr:uid="{00000000-0005-0000-0000-00005C250000}"/>
    <cellStyle name="Normal 2 2 2 4 7 4 2" xfId="14188" xr:uid="{00000000-0005-0000-0000-00005D250000}"/>
    <cellStyle name="Normal 2 2 2 4 7 4 2 2" xfId="30484" xr:uid="{00000000-0005-0000-0000-00005E250000}"/>
    <cellStyle name="Normal 2 2 2 4 7 4 3" xfId="22338" xr:uid="{00000000-0005-0000-0000-00005F250000}"/>
    <cellStyle name="Normal 2 2 2 4 7 5" xfId="8889" xr:uid="{00000000-0005-0000-0000-000060250000}"/>
    <cellStyle name="Normal 2 2 2 4 7 5 2" xfId="25185" xr:uid="{00000000-0005-0000-0000-000061250000}"/>
    <cellStyle name="Normal 2 2 2 4 7 6" xfId="17039" xr:uid="{00000000-0005-0000-0000-000062250000}"/>
    <cellStyle name="Normal 2 2 2 4 8" xfId="1448" xr:uid="{00000000-0005-0000-0000-000063250000}"/>
    <cellStyle name="Normal 2 2 2 4 8 2" xfId="4092" xr:uid="{00000000-0005-0000-0000-000064250000}"/>
    <cellStyle name="Normal 2 2 2 4 8 2 2" xfId="12238" xr:uid="{00000000-0005-0000-0000-000065250000}"/>
    <cellStyle name="Normal 2 2 2 4 8 2 2 2" xfId="28534" xr:uid="{00000000-0005-0000-0000-000066250000}"/>
    <cellStyle name="Normal 2 2 2 4 8 2 3" xfId="20388" xr:uid="{00000000-0005-0000-0000-000067250000}"/>
    <cellStyle name="Normal 2 2 2 4 8 3" xfId="6747" xr:uid="{00000000-0005-0000-0000-000068250000}"/>
    <cellStyle name="Normal 2 2 2 4 8 3 2" xfId="14893" xr:uid="{00000000-0005-0000-0000-000069250000}"/>
    <cellStyle name="Normal 2 2 2 4 8 3 2 2" xfId="31189" xr:uid="{00000000-0005-0000-0000-00006A250000}"/>
    <cellStyle name="Normal 2 2 2 4 8 3 3" xfId="23043" xr:uid="{00000000-0005-0000-0000-00006B250000}"/>
    <cellStyle name="Normal 2 2 2 4 8 4" xfId="9594" xr:uid="{00000000-0005-0000-0000-00006C250000}"/>
    <cellStyle name="Normal 2 2 2 4 8 4 2" xfId="25890" xr:uid="{00000000-0005-0000-0000-00006D250000}"/>
    <cellStyle name="Normal 2 2 2 4 8 5" xfId="17744" xr:uid="{00000000-0005-0000-0000-00006E250000}"/>
    <cellStyle name="Normal 2 2 2 4 9" xfId="2874" xr:uid="{00000000-0005-0000-0000-00006F250000}"/>
    <cellStyle name="Normal 2 2 2 4 9 2" xfId="11020" xr:uid="{00000000-0005-0000-0000-000070250000}"/>
    <cellStyle name="Normal 2 2 2 4 9 2 2" xfId="27316" xr:uid="{00000000-0005-0000-0000-000071250000}"/>
    <cellStyle name="Normal 2 2 2 4 9 3" xfId="19170" xr:uid="{00000000-0005-0000-0000-000072250000}"/>
    <cellStyle name="Normal 2 2 2 5" xfId="59" xr:uid="{00000000-0005-0000-0000-000073250000}"/>
    <cellStyle name="Normal 2 2 2 5 10" xfId="8206" xr:uid="{00000000-0005-0000-0000-000074250000}"/>
    <cellStyle name="Normal 2 2 2 5 10 2" xfId="24502" xr:uid="{00000000-0005-0000-0000-000075250000}"/>
    <cellStyle name="Normal 2 2 2 5 11" xfId="16356" xr:uid="{00000000-0005-0000-0000-000076250000}"/>
    <cellStyle name="Normal 2 2 2 5 2" xfId="149" xr:uid="{00000000-0005-0000-0000-000077250000}"/>
    <cellStyle name="Normal 2 2 2 5 2 2" xfId="493" xr:uid="{00000000-0005-0000-0000-000078250000}"/>
    <cellStyle name="Normal 2 2 2 5 2 2 2" xfId="1199" xr:uid="{00000000-0005-0000-0000-000079250000}"/>
    <cellStyle name="Normal 2 2 2 5 2 2 2 2" xfId="2609" xr:uid="{00000000-0005-0000-0000-00007A250000}"/>
    <cellStyle name="Normal 2 2 2 5 2 2 2 2 2" xfId="5089" xr:uid="{00000000-0005-0000-0000-00007B250000}"/>
    <cellStyle name="Normal 2 2 2 5 2 2 2 2 2 2" xfId="13235" xr:uid="{00000000-0005-0000-0000-00007C250000}"/>
    <cellStyle name="Normal 2 2 2 5 2 2 2 2 2 2 2" xfId="29531" xr:uid="{00000000-0005-0000-0000-00007D250000}"/>
    <cellStyle name="Normal 2 2 2 5 2 2 2 2 2 3" xfId="21385" xr:uid="{00000000-0005-0000-0000-00007E250000}"/>
    <cellStyle name="Normal 2 2 2 5 2 2 2 2 3" xfId="7908" xr:uid="{00000000-0005-0000-0000-00007F250000}"/>
    <cellStyle name="Normal 2 2 2 5 2 2 2 2 3 2" xfId="16054" xr:uid="{00000000-0005-0000-0000-000080250000}"/>
    <cellStyle name="Normal 2 2 2 5 2 2 2 2 3 2 2" xfId="32350" xr:uid="{00000000-0005-0000-0000-000081250000}"/>
    <cellStyle name="Normal 2 2 2 5 2 2 2 2 3 3" xfId="24204" xr:uid="{00000000-0005-0000-0000-000082250000}"/>
    <cellStyle name="Normal 2 2 2 5 2 2 2 2 4" xfId="10755" xr:uid="{00000000-0005-0000-0000-000083250000}"/>
    <cellStyle name="Normal 2 2 2 5 2 2 2 2 4 2" xfId="27051" xr:uid="{00000000-0005-0000-0000-000084250000}"/>
    <cellStyle name="Normal 2 2 2 5 2 2 2 2 5" xfId="18905" xr:uid="{00000000-0005-0000-0000-000085250000}"/>
    <cellStyle name="Normal 2 2 2 5 2 2 2 3" xfId="3871" xr:uid="{00000000-0005-0000-0000-000086250000}"/>
    <cellStyle name="Normal 2 2 2 5 2 2 2 3 2" xfId="12017" xr:uid="{00000000-0005-0000-0000-000087250000}"/>
    <cellStyle name="Normal 2 2 2 5 2 2 2 3 2 2" xfId="28313" xr:uid="{00000000-0005-0000-0000-000088250000}"/>
    <cellStyle name="Normal 2 2 2 5 2 2 2 3 3" xfId="20167" xr:uid="{00000000-0005-0000-0000-000089250000}"/>
    <cellStyle name="Normal 2 2 2 5 2 2 2 4" xfId="6498" xr:uid="{00000000-0005-0000-0000-00008A250000}"/>
    <cellStyle name="Normal 2 2 2 5 2 2 2 4 2" xfId="14644" xr:uid="{00000000-0005-0000-0000-00008B250000}"/>
    <cellStyle name="Normal 2 2 2 5 2 2 2 4 2 2" xfId="30940" xr:uid="{00000000-0005-0000-0000-00008C250000}"/>
    <cellStyle name="Normal 2 2 2 5 2 2 2 4 3" xfId="22794" xr:uid="{00000000-0005-0000-0000-00008D250000}"/>
    <cellStyle name="Normal 2 2 2 5 2 2 2 5" xfId="9345" xr:uid="{00000000-0005-0000-0000-00008E250000}"/>
    <cellStyle name="Normal 2 2 2 5 2 2 2 5 2" xfId="25641" xr:uid="{00000000-0005-0000-0000-00008F250000}"/>
    <cellStyle name="Normal 2 2 2 5 2 2 2 6" xfId="17495" xr:uid="{00000000-0005-0000-0000-000090250000}"/>
    <cellStyle name="Normal 2 2 2 5 2 2 3" xfId="1904" xr:uid="{00000000-0005-0000-0000-000091250000}"/>
    <cellStyle name="Normal 2 2 2 5 2 2 3 2" xfId="4480" xr:uid="{00000000-0005-0000-0000-000092250000}"/>
    <cellStyle name="Normal 2 2 2 5 2 2 3 2 2" xfId="12626" xr:uid="{00000000-0005-0000-0000-000093250000}"/>
    <cellStyle name="Normal 2 2 2 5 2 2 3 2 2 2" xfId="28922" xr:uid="{00000000-0005-0000-0000-000094250000}"/>
    <cellStyle name="Normal 2 2 2 5 2 2 3 2 3" xfId="20776" xr:uid="{00000000-0005-0000-0000-000095250000}"/>
    <cellStyle name="Normal 2 2 2 5 2 2 3 3" xfId="7203" xr:uid="{00000000-0005-0000-0000-000096250000}"/>
    <cellStyle name="Normal 2 2 2 5 2 2 3 3 2" xfId="15349" xr:uid="{00000000-0005-0000-0000-000097250000}"/>
    <cellStyle name="Normal 2 2 2 5 2 2 3 3 2 2" xfId="31645" xr:uid="{00000000-0005-0000-0000-000098250000}"/>
    <cellStyle name="Normal 2 2 2 5 2 2 3 3 3" xfId="23499" xr:uid="{00000000-0005-0000-0000-000099250000}"/>
    <cellStyle name="Normal 2 2 2 5 2 2 3 4" xfId="10050" xr:uid="{00000000-0005-0000-0000-00009A250000}"/>
    <cellStyle name="Normal 2 2 2 5 2 2 3 4 2" xfId="26346" xr:uid="{00000000-0005-0000-0000-00009B250000}"/>
    <cellStyle name="Normal 2 2 2 5 2 2 3 5" xfId="18200" xr:uid="{00000000-0005-0000-0000-00009C250000}"/>
    <cellStyle name="Normal 2 2 2 5 2 2 4" xfId="3262" xr:uid="{00000000-0005-0000-0000-00009D250000}"/>
    <cellStyle name="Normal 2 2 2 5 2 2 4 2" xfId="11408" xr:uid="{00000000-0005-0000-0000-00009E250000}"/>
    <cellStyle name="Normal 2 2 2 5 2 2 4 2 2" xfId="27704" xr:uid="{00000000-0005-0000-0000-00009F250000}"/>
    <cellStyle name="Normal 2 2 2 5 2 2 4 3" xfId="19558" xr:uid="{00000000-0005-0000-0000-0000A0250000}"/>
    <cellStyle name="Normal 2 2 2 5 2 2 5" xfId="5793" xr:uid="{00000000-0005-0000-0000-0000A1250000}"/>
    <cellStyle name="Normal 2 2 2 5 2 2 5 2" xfId="13939" xr:uid="{00000000-0005-0000-0000-0000A2250000}"/>
    <cellStyle name="Normal 2 2 2 5 2 2 5 2 2" xfId="30235" xr:uid="{00000000-0005-0000-0000-0000A3250000}"/>
    <cellStyle name="Normal 2 2 2 5 2 2 5 3" xfId="22089" xr:uid="{00000000-0005-0000-0000-0000A4250000}"/>
    <cellStyle name="Normal 2 2 2 5 2 2 6" xfId="8640" xr:uid="{00000000-0005-0000-0000-0000A5250000}"/>
    <cellStyle name="Normal 2 2 2 5 2 2 6 2" xfId="24936" xr:uid="{00000000-0005-0000-0000-0000A6250000}"/>
    <cellStyle name="Normal 2 2 2 5 2 2 7" xfId="16790" xr:uid="{00000000-0005-0000-0000-0000A7250000}"/>
    <cellStyle name="Normal 2 2 2 5 2 3" xfId="855" xr:uid="{00000000-0005-0000-0000-0000A8250000}"/>
    <cellStyle name="Normal 2 2 2 5 2 3 2" xfId="2265" xr:uid="{00000000-0005-0000-0000-0000A9250000}"/>
    <cellStyle name="Normal 2 2 2 5 2 3 2 2" xfId="4793" xr:uid="{00000000-0005-0000-0000-0000AA250000}"/>
    <cellStyle name="Normal 2 2 2 5 2 3 2 2 2" xfId="12939" xr:uid="{00000000-0005-0000-0000-0000AB250000}"/>
    <cellStyle name="Normal 2 2 2 5 2 3 2 2 2 2" xfId="29235" xr:uid="{00000000-0005-0000-0000-0000AC250000}"/>
    <cellStyle name="Normal 2 2 2 5 2 3 2 2 3" xfId="21089" xr:uid="{00000000-0005-0000-0000-0000AD250000}"/>
    <cellStyle name="Normal 2 2 2 5 2 3 2 3" xfId="7564" xr:uid="{00000000-0005-0000-0000-0000AE250000}"/>
    <cellStyle name="Normal 2 2 2 5 2 3 2 3 2" xfId="15710" xr:uid="{00000000-0005-0000-0000-0000AF250000}"/>
    <cellStyle name="Normal 2 2 2 5 2 3 2 3 2 2" xfId="32006" xr:uid="{00000000-0005-0000-0000-0000B0250000}"/>
    <cellStyle name="Normal 2 2 2 5 2 3 2 3 3" xfId="23860" xr:uid="{00000000-0005-0000-0000-0000B1250000}"/>
    <cellStyle name="Normal 2 2 2 5 2 3 2 4" xfId="10411" xr:uid="{00000000-0005-0000-0000-0000B2250000}"/>
    <cellStyle name="Normal 2 2 2 5 2 3 2 4 2" xfId="26707" xr:uid="{00000000-0005-0000-0000-0000B3250000}"/>
    <cellStyle name="Normal 2 2 2 5 2 3 2 5" xfId="18561" xr:uid="{00000000-0005-0000-0000-0000B4250000}"/>
    <cellStyle name="Normal 2 2 2 5 2 3 3" xfId="3575" xr:uid="{00000000-0005-0000-0000-0000B5250000}"/>
    <cellStyle name="Normal 2 2 2 5 2 3 3 2" xfId="11721" xr:uid="{00000000-0005-0000-0000-0000B6250000}"/>
    <cellStyle name="Normal 2 2 2 5 2 3 3 2 2" xfId="28017" xr:uid="{00000000-0005-0000-0000-0000B7250000}"/>
    <cellStyle name="Normal 2 2 2 5 2 3 3 3" xfId="19871" xr:uid="{00000000-0005-0000-0000-0000B8250000}"/>
    <cellStyle name="Normal 2 2 2 5 2 3 4" xfId="6154" xr:uid="{00000000-0005-0000-0000-0000B9250000}"/>
    <cellStyle name="Normal 2 2 2 5 2 3 4 2" xfId="14300" xr:uid="{00000000-0005-0000-0000-0000BA250000}"/>
    <cellStyle name="Normal 2 2 2 5 2 3 4 2 2" xfId="30596" xr:uid="{00000000-0005-0000-0000-0000BB250000}"/>
    <cellStyle name="Normal 2 2 2 5 2 3 4 3" xfId="22450" xr:uid="{00000000-0005-0000-0000-0000BC250000}"/>
    <cellStyle name="Normal 2 2 2 5 2 3 5" xfId="9001" xr:uid="{00000000-0005-0000-0000-0000BD250000}"/>
    <cellStyle name="Normal 2 2 2 5 2 3 5 2" xfId="25297" xr:uid="{00000000-0005-0000-0000-0000BE250000}"/>
    <cellStyle name="Normal 2 2 2 5 2 3 6" xfId="17151" xr:uid="{00000000-0005-0000-0000-0000BF250000}"/>
    <cellStyle name="Normal 2 2 2 5 2 4" xfId="1560" xr:uid="{00000000-0005-0000-0000-0000C0250000}"/>
    <cellStyle name="Normal 2 2 2 5 2 4 2" xfId="4184" xr:uid="{00000000-0005-0000-0000-0000C1250000}"/>
    <cellStyle name="Normal 2 2 2 5 2 4 2 2" xfId="12330" xr:uid="{00000000-0005-0000-0000-0000C2250000}"/>
    <cellStyle name="Normal 2 2 2 5 2 4 2 2 2" xfId="28626" xr:uid="{00000000-0005-0000-0000-0000C3250000}"/>
    <cellStyle name="Normal 2 2 2 5 2 4 2 3" xfId="20480" xr:uid="{00000000-0005-0000-0000-0000C4250000}"/>
    <cellStyle name="Normal 2 2 2 5 2 4 3" xfId="6859" xr:uid="{00000000-0005-0000-0000-0000C5250000}"/>
    <cellStyle name="Normal 2 2 2 5 2 4 3 2" xfId="15005" xr:uid="{00000000-0005-0000-0000-0000C6250000}"/>
    <cellStyle name="Normal 2 2 2 5 2 4 3 2 2" xfId="31301" xr:uid="{00000000-0005-0000-0000-0000C7250000}"/>
    <cellStyle name="Normal 2 2 2 5 2 4 3 3" xfId="23155" xr:uid="{00000000-0005-0000-0000-0000C8250000}"/>
    <cellStyle name="Normal 2 2 2 5 2 4 4" xfId="9706" xr:uid="{00000000-0005-0000-0000-0000C9250000}"/>
    <cellStyle name="Normal 2 2 2 5 2 4 4 2" xfId="26002" xr:uid="{00000000-0005-0000-0000-0000CA250000}"/>
    <cellStyle name="Normal 2 2 2 5 2 4 5" xfId="17856" xr:uid="{00000000-0005-0000-0000-0000CB250000}"/>
    <cellStyle name="Normal 2 2 2 5 2 5" xfId="2966" xr:uid="{00000000-0005-0000-0000-0000CC250000}"/>
    <cellStyle name="Normal 2 2 2 5 2 5 2" xfId="11112" xr:uid="{00000000-0005-0000-0000-0000CD250000}"/>
    <cellStyle name="Normal 2 2 2 5 2 5 2 2" xfId="27408" xr:uid="{00000000-0005-0000-0000-0000CE250000}"/>
    <cellStyle name="Normal 2 2 2 5 2 5 3" xfId="19262" xr:uid="{00000000-0005-0000-0000-0000CF250000}"/>
    <cellStyle name="Normal 2 2 2 5 2 6" xfId="5449" xr:uid="{00000000-0005-0000-0000-0000D0250000}"/>
    <cellStyle name="Normal 2 2 2 5 2 6 2" xfId="13595" xr:uid="{00000000-0005-0000-0000-0000D1250000}"/>
    <cellStyle name="Normal 2 2 2 5 2 6 2 2" xfId="29891" xr:uid="{00000000-0005-0000-0000-0000D2250000}"/>
    <cellStyle name="Normal 2 2 2 5 2 6 3" xfId="21745" xr:uid="{00000000-0005-0000-0000-0000D3250000}"/>
    <cellStyle name="Normal 2 2 2 5 2 7" xfId="8296" xr:uid="{00000000-0005-0000-0000-0000D4250000}"/>
    <cellStyle name="Normal 2 2 2 5 2 7 2" xfId="24592" xr:uid="{00000000-0005-0000-0000-0000D5250000}"/>
    <cellStyle name="Normal 2 2 2 5 2 8" xfId="16446" xr:uid="{00000000-0005-0000-0000-0000D6250000}"/>
    <cellStyle name="Normal 2 2 2 5 3" xfId="229" xr:uid="{00000000-0005-0000-0000-0000D7250000}"/>
    <cellStyle name="Normal 2 2 2 5 3 2" xfId="573" xr:uid="{00000000-0005-0000-0000-0000D8250000}"/>
    <cellStyle name="Normal 2 2 2 5 3 2 2" xfId="1279" xr:uid="{00000000-0005-0000-0000-0000D9250000}"/>
    <cellStyle name="Normal 2 2 2 5 3 2 2 2" xfId="2689" xr:uid="{00000000-0005-0000-0000-0000DA250000}"/>
    <cellStyle name="Normal 2 2 2 5 3 2 2 2 2" xfId="5163" xr:uid="{00000000-0005-0000-0000-0000DB250000}"/>
    <cellStyle name="Normal 2 2 2 5 3 2 2 2 2 2" xfId="13309" xr:uid="{00000000-0005-0000-0000-0000DC250000}"/>
    <cellStyle name="Normal 2 2 2 5 3 2 2 2 2 2 2" xfId="29605" xr:uid="{00000000-0005-0000-0000-0000DD250000}"/>
    <cellStyle name="Normal 2 2 2 5 3 2 2 2 2 3" xfId="21459" xr:uid="{00000000-0005-0000-0000-0000DE250000}"/>
    <cellStyle name="Normal 2 2 2 5 3 2 2 2 3" xfId="7988" xr:uid="{00000000-0005-0000-0000-0000DF250000}"/>
    <cellStyle name="Normal 2 2 2 5 3 2 2 2 3 2" xfId="16134" xr:uid="{00000000-0005-0000-0000-0000E0250000}"/>
    <cellStyle name="Normal 2 2 2 5 3 2 2 2 3 2 2" xfId="32430" xr:uid="{00000000-0005-0000-0000-0000E1250000}"/>
    <cellStyle name="Normal 2 2 2 5 3 2 2 2 3 3" xfId="24284" xr:uid="{00000000-0005-0000-0000-0000E2250000}"/>
    <cellStyle name="Normal 2 2 2 5 3 2 2 2 4" xfId="10835" xr:uid="{00000000-0005-0000-0000-0000E3250000}"/>
    <cellStyle name="Normal 2 2 2 5 3 2 2 2 4 2" xfId="27131" xr:uid="{00000000-0005-0000-0000-0000E4250000}"/>
    <cellStyle name="Normal 2 2 2 5 3 2 2 2 5" xfId="18985" xr:uid="{00000000-0005-0000-0000-0000E5250000}"/>
    <cellStyle name="Normal 2 2 2 5 3 2 2 3" xfId="3945" xr:uid="{00000000-0005-0000-0000-0000E6250000}"/>
    <cellStyle name="Normal 2 2 2 5 3 2 2 3 2" xfId="12091" xr:uid="{00000000-0005-0000-0000-0000E7250000}"/>
    <cellStyle name="Normal 2 2 2 5 3 2 2 3 2 2" xfId="28387" xr:uid="{00000000-0005-0000-0000-0000E8250000}"/>
    <cellStyle name="Normal 2 2 2 5 3 2 2 3 3" xfId="20241" xr:uid="{00000000-0005-0000-0000-0000E9250000}"/>
    <cellStyle name="Normal 2 2 2 5 3 2 2 4" xfId="6578" xr:uid="{00000000-0005-0000-0000-0000EA250000}"/>
    <cellStyle name="Normal 2 2 2 5 3 2 2 4 2" xfId="14724" xr:uid="{00000000-0005-0000-0000-0000EB250000}"/>
    <cellStyle name="Normal 2 2 2 5 3 2 2 4 2 2" xfId="31020" xr:uid="{00000000-0005-0000-0000-0000EC250000}"/>
    <cellStyle name="Normal 2 2 2 5 3 2 2 4 3" xfId="22874" xr:uid="{00000000-0005-0000-0000-0000ED250000}"/>
    <cellStyle name="Normal 2 2 2 5 3 2 2 5" xfId="9425" xr:uid="{00000000-0005-0000-0000-0000EE250000}"/>
    <cellStyle name="Normal 2 2 2 5 3 2 2 5 2" xfId="25721" xr:uid="{00000000-0005-0000-0000-0000EF250000}"/>
    <cellStyle name="Normal 2 2 2 5 3 2 2 6" xfId="17575" xr:uid="{00000000-0005-0000-0000-0000F0250000}"/>
    <cellStyle name="Normal 2 2 2 5 3 2 3" xfId="1984" xr:uid="{00000000-0005-0000-0000-0000F1250000}"/>
    <cellStyle name="Normal 2 2 2 5 3 2 3 2" xfId="4554" xr:uid="{00000000-0005-0000-0000-0000F2250000}"/>
    <cellStyle name="Normal 2 2 2 5 3 2 3 2 2" xfId="12700" xr:uid="{00000000-0005-0000-0000-0000F3250000}"/>
    <cellStyle name="Normal 2 2 2 5 3 2 3 2 2 2" xfId="28996" xr:uid="{00000000-0005-0000-0000-0000F4250000}"/>
    <cellStyle name="Normal 2 2 2 5 3 2 3 2 3" xfId="20850" xr:uid="{00000000-0005-0000-0000-0000F5250000}"/>
    <cellStyle name="Normal 2 2 2 5 3 2 3 3" xfId="7283" xr:uid="{00000000-0005-0000-0000-0000F6250000}"/>
    <cellStyle name="Normal 2 2 2 5 3 2 3 3 2" xfId="15429" xr:uid="{00000000-0005-0000-0000-0000F7250000}"/>
    <cellStyle name="Normal 2 2 2 5 3 2 3 3 2 2" xfId="31725" xr:uid="{00000000-0005-0000-0000-0000F8250000}"/>
    <cellStyle name="Normal 2 2 2 5 3 2 3 3 3" xfId="23579" xr:uid="{00000000-0005-0000-0000-0000F9250000}"/>
    <cellStyle name="Normal 2 2 2 5 3 2 3 4" xfId="10130" xr:uid="{00000000-0005-0000-0000-0000FA250000}"/>
    <cellStyle name="Normal 2 2 2 5 3 2 3 4 2" xfId="26426" xr:uid="{00000000-0005-0000-0000-0000FB250000}"/>
    <cellStyle name="Normal 2 2 2 5 3 2 3 5" xfId="18280" xr:uid="{00000000-0005-0000-0000-0000FC250000}"/>
    <cellStyle name="Normal 2 2 2 5 3 2 4" xfId="3336" xr:uid="{00000000-0005-0000-0000-0000FD250000}"/>
    <cellStyle name="Normal 2 2 2 5 3 2 4 2" xfId="11482" xr:uid="{00000000-0005-0000-0000-0000FE250000}"/>
    <cellStyle name="Normal 2 2 2 5 3 2 4 2 2" xfId="27778" xr:uid="{00000000-0005-0000-0000-0000FF250000}"/>
    <cellStyle name="Normal 2 2 2 5 3 2 4 3" xfId="19632" xr:uid="{00000000-0005-0000-0000-000000260000}"/>
    <cellStyle name="Normal 2 2 2 5 3 2 5" xfId="5873" xr:uid="{00000000-0005-0000-0000-000001260000}"/>
    <cellStyle name="Normal 2 2 2 5 3 2 5 2" xfId="14019" xr:uid="{00000000-0005-0000-0000-000002260000}"/>
    <cellStyle name="Normal 2 2 2 5 3 2 5 2 2" xfId="30315" xr:uid="{00000000-0005-0000-0000-000003260000}"/>
    <cellStyle name="Normal 2 2 2 5 3 2 5 3" xfId="22169" xr:uid="{00000000-0005-0000-0000-000004260000}"/>
    <cellStyle name="Normal 2 2 2 5 3 2 6" xfId="8720" xr:uid="{00000000-0005-0000-0000-000005260000}"/>
    <cellStyle name="Normal 2 2 2 5 3 2 6 2" xfId="25016" xr:uid="{00000000-0005-0000-0000-000006260000}"/>
    <cellStyle name="Normal 2 2 2 5 3 2 7" xfId="16870" xr:uid="{00000000-0005-0000-0000-000007260000}"/>
    <cellStyle name="Normal 2 2 2 5 3 3" xfId="935" xr:uid="{00000000-0005-0000-0000-000008260000}"/>
    <cellStyle name="Normal 2 2 2 5 3 3 2" xfId="2345" xr:uid="{00000000-0005-0000-0000-000009260000}"/>
    <cellStyle name="Normal 2 2 2 5 3 3 2 2" xfId="4867" xr:uid="{00000000-0005-0000-0000-00000A260000}"/>
    <cellStyle name="Normal 2 2 2 5 3 3 2 2 2" xfId="13013" xr:uid="{00000000-0005-0000-0000-00000B260000}"/>
    <cellStyle name="Normal 2 2 2 5 3 3 2 2 2 2" xfId="29309" xr:uid="{00000000-0005-0000-0000-00000C260000}"/>
    <cellStyle name="Normal 2 2 2 5 3 3 2 2 3" xfId="21163" xr:uid="{00000000-0005-0000-0000-00000D260000}"/>
    <cellStyle name="Normal 2 2 2 5 3 3 2 3" xfId="7644" xr:uid="{00000000-0005-0000-0000-00000E260000}"/>
    <cellStyle name="Normal 2 2 2 5 3 3 2 3 2" xfId="15790" xr:uid="{00000000-0005-0000-0000-00000F260000}"/>
    <cellStyle name="Normal 2 2 2 5 3 3 2 3 2 2" xfId="32086" xr:uid="{00000000-0005-0000-0000-000010260000}"/>
    <cellStyle name="Normal 2 2 2 5 3 3 2 3 3" xfId="23940" xr:uid="{00000000-0005-0000-0000-000011260000}"/>
    <cellStyle name="Normal 2 2 2 5 3 3 2 4" xfId="10491" xr:uid="{00000000-0005-0000-0000-000012260000}"/>
    <cellStyle name="Normal 2 2 2 5 3 3 2 4 2" xfId="26787" xr:uid="{00000000-0005-0000-0000-000013260000}"/>
    <cellStyle name="Normal 2 2 2 5 3 3 2 5" xfId="18641" xr:uid="{00000000-0005-0000-0000-000014260000}"/>
    <cellStyle name="Normal 2 2 2 5 3 3 3" xfId="3649" xr:uid="{00000000-0005-0000-0000-000015260000}"/>
    <cellStyle name="Normal 2 2 2 5 3 3 3 2" xfId="11795" xr:uid="{00000000-0005-0000-0000-000016260000}"/>
    <cellStyle name="Normal 2 2 2 5 3 3 3 2 2" xfId="28091" xr:uid="{00000000-0005-0000-0000-000017260000}"/>
    <cellStyle name="Normal 2 2 2 5 3 3 3 3" xfId="19945" xr:uid="{00000000-0005-0000-0000-000018260000}"/>
    <cellStyle name="Normal 2 2 2 5 3 3 4" xfId="6234" xr:uid="{00000000-0005-0000-0000-000019260000}"/>
    <cellStyle name="Normal 2 2 2 5 3 3 4 2" xfId="14380" xr:uid="{00000000-0005-0000-0000-00001A260000}"/>
    <cellStyle name="Normal 2 2 2 5 3 3 4 2 2" xfId="30676" xr:uid="{00000000-0005-0000-0000-00001B260000}"/>
    <cellStyle name="Normal 2 2 2 5 3 3 4 3" xfId="22530" xr:uid="{00000000-0005-0000-0000-00001C260000}"/>
    <cellStyle name="Normal 2 2 2 5 3 3 5" xfId="9081" xr:uid="{00000000-0005-0000-0000-00001D260000}"/>
    <cellStyle name="Normal 2 2 2 5 3 3 5 2" xfId="25377" xr:uid="{00000000-0005-0000-0000-00001E260000}"/>
    <cellStyle name="Normal 2 2 2 5 3 3 6" xfId="17231" xr:uid="{00000000-0005-0000-0000-00001F260000}"/>
    <cellStyle name="Normal 2 2 2 5 3 4" xfId="1640" xr:uid="{00000000-0005-0000-0000-000020260000}"/>
    <cellStyle name="Normal 2 2 2 5 3 4 2" xfId="4258" xr:uid="{00000000-0005-0000-0000-000021260000}"/>
    <cellStyle name="Normal 2 2 2 5 3 4 2 2" xfId="12404" xr:uid="{00000000-0005-0000-0000-000022260000}"/>
    <cellStyle name="Normal 2 2 2 5 3 4 2 2 2" xfId="28700" xr:uid="{00000000-0005-0000-0000-000023260000}"/>
    <cellStyle name="Normal 2 2 2 5 3 4 2 3" xfId="20554" xr:uid="{00000000-0005-0000-0000-000024260000}"/>
    <cellStyle name="Normal 2 2 2 5 3 4 3" xfId="6939" xr:uid="{00000000-0005-0000-0000-000025260000}"/>
    <cellStyle name="Normal 2 2 2 5 3 4 3 2" xfId="15085" xr:uid="{00000000-0005-0000-0000-000026260000}"/>
    <cellStyle name="Normal 2 2 2 5 3 4 3 2 2" xfId="31381" xr:uid="{00000000-0005-0000-0000-000027260000}"/>
    <cellStyle name="Normal 2 2 2 5 3 4 3 3" xfId="23235" xr:uid="{00000000-0005-0000-0000-000028260000}"/>
    <cellStyle name="Normal 2 2 2 5 3 4 4" xfId="9786" xr:uid="{00000000-0005-0000-0000-000029260000}"/>
    <cellStyle name="Normal 2 2 2 5 3 4 4 2" xfId="26082" xr:uid="{00000000-0005-0000-0000-00002A260000}"/>
    <cellStyle name="Normal 2 2 2 5 3 4 5" xfId="17936" xr:uid="{00000000-0005-0000-0000-00002B260000}"/>
    <cellStyle name="Normal 2 2 2 5 3 5" xfId="3040" xr:uid="{00000000-0005-0000-0000-00002C260000}"/>
    <cellStyle name="Normal 2 2 2 5 3 5 2" xfId="11186" xr:uid="{00000000-0005-0000-0000-00002D260000}"/>
    <cellStyle name="Normal 2 2 2 5 3 5 2 2" xfId="27482" xr:uid="{00000000-0005-0000-0000-00002E260000}"/>
    <cellStyle name="Normal 2 2 2 5 3 5 3" xfId="19336" xr:uid="{00000000-0005-0000-0000-00002F260000}"/>
    <cellStyle name="Normal 2 2 2 5 3 6" xfId="5529" xr:uid="{00000000-0005-0000-0000-000030260000}"/>
    <cellStyle name="Normal 2 2 2 5 3 6 2" xfId="13675" xr:uid="{00000000-0005-0000-0000-000031260000}"/>
    <cellStyle name="Normal 2 2 2 5 3 6 2 2" xfId="29971" xr:uid="{00000000-0005-0000-0000-000032260000}"/>
    <cellStyle name="Normal 2 2 2 5 3 6 3" xfId="21825" xr:uid="{00000000-0005-0000-0000-000033260000}"/>
    <cellStyle name="Normal 2 2 2 5 3 7" xfId="8376" xr:uid="{00000000-0005-0000-0000-000034260000}"/>
    <cellStyle name="Normal 2 2 2 5 3 7 2" xfId="24672" xr:uid="{00000000-0005-0000-0000-000035260000}"/>
    <cellStyle name="Normal 2 2 2 5 3 8" xfId="16526" xr:uid="{00000000-0005-0000-0000-000036260000}"/>
    <cellStyle name="Normal 2 2 2 5 4" xfId="313" xr:uid="{00000000-0005-0000-0000-000037260000}"/>
    <cellStyle name="Normal 2 2 2 5 4 2" xfId="657" xr:uid="{00000000-0005-0000-0000-000038260000}"/>
    <cellStyle name="Normal 2 2 2 5 4 2 2" xfId="1363" xr:uid="{00000000-0005-0000-0000-000039260000}"/>
    <cellStyle name="Normal 2 2 2 5 4 2 2 2" xfId="2773" xr:uid="{00000000-0005-0000-0000-00003A260000}"/>
    <cellStyle name="Normal 2 2 2 5 4 2 2 2 2" xfId="5237" xr:uid="{00000000-0005-0000-0000-00003B260000}"/>
    <cellStyle name="Normal 2 2 2 5 4 2 2 2 2 2" xfId="13383" xr:uid="{00000000-0005-0000-0000-00003C260000}"/>
    <cellStyle name="Normal 2 2 2 5 4 2 2 2 2 2 2" xfId="29679" xr:uid="{00000000-0005-0000-0000-00003D260000}"/>
    <cellStyle name="Normal 2 2 2 5 4 2 2 2 2 3" xfId="21533" xr:uid="{00000000-0005-0000-0000-00003E260000}"/>
    <cellStyle name="Normal 2 2 2 5 4 2 2 2 3" xfId="8072" xr:uid="{00000000-0005-0000-0000-00003F260000}"/>
    <cellStyle name="Normal 2 2 2 5 4 2 2 2 3 2" xfId="16218" xr:uid="{00000000-0005-0000-0000-000040260000}"/>
    <cellStyle name="Normal 2 2 2 5 4 2 2 2 3 2 2" xfId="32514" xr:uid="{00000000-0005-0000-0000-000041260000}"/>
    <cellStyle name="Normal 2 2 2 5 4 2 2 2 3 3" xfId="24368" xr:uid="{00000000-0005-0000-0000-000042260000}"/>
    <cellStyle name="Normal 2 2 2 5 4 2 2 2 4" xfId="10919" xr:uid="{00000000-0005-0000-0000-000043260000}"/>
    <cellStyle name="Normal 2 2 2 5 4 2 2 2 4 2" xfId="27215" xr:uid="{00000000-0005-0000-0000-000044260000}"/>
    <cellStyle name="Normal 2 2 2 5 4 2 2 2 5" xfId="19069" xr:uid="{00000000-0005-0000-0000-000045260000}"/>
    <cellStyle name="Normal 2 2 2 5 4 2 2 3" xfId="4019" xr:uid="{00000000-0005-0000-0000-000046260000}"/>
    <cellStyle name="Normal 2 2 2 5 4 2 2 3 2" xfId="12165" xr:uid="{00000000-0005-0000-0000-000047260000}"/>
    <cellStyle name="Normal 2 2 2 5 4 2 2 3 2 2" xfId="28461" xr:uid="{00000000-0005-0000-0000-000048260000}"/>
    <cellStyle name="Normal 2 2 2 5 4 2 2 3 3" xfId="20315" xr:uid="{00000000-0005-0000-0000-000049260000}"/>
    <cellStyle name="Normal 2 2 2 5 4 2 2 4" xfId="6662" xr:uid="{00000000-0005-0000-0000-00004A260000}"/>
    <cellStyle name="Normal 2 2 2 5 4 2 2 4 2" xfId="14808" xr:uid="{00000000-0005-0000-0000-00004B260000}"/>
    <cellStyle name="Normal 2 2 2 5 4 2 2 4 2 2" xfId="31104" xr:uid="{00000000-0005-0000-0000-00004C260000}"/>
    <cellStyle name="Normal 2 2 2 5 4 2 2 4 3" xfId="22958" xr:uid="{00000000-0005-0000-0000-00004D260000}"/>
    <cellStyle name="Normal 2 2 2 5 4 2 2 5" xfId="9509" xr:uid="{00000000-0005-0000-0000-00004E260000}"/>
    <cellStyle name="Normal 2 2 2 5 4 2 2 5 2" xfId="25805" xr:uid="{00000000-0005-0000-0000-00004F260000}"/>
    <cellStyle name="Normal 2 2 2 5 4 2 2 6" xfId="17659" xr:uid="{00000000-0005-0000-0000-000050260000}"/>
    <cellStyle name="Normal 2 2 2 5 4 2 3" xfId="2068" xr:uid="{00000000-0005-0000-0000-000051260000}"/>
    <cellStyle name="Normal 2 2 2 5 4 2 3 2" xfId="4628" xr:uid="{00000000-0005-0000-0000-000052260000}"/>
    <cellStyle name="Normal 2 2 2 5 4 2 3 2 2" xfId="12774" xr:uid="{00000000-0005-0000-0000-000053260000}"/>
    <cellStyle name="Normal 2 2 2 5 4 2 3 2 2 2" xfId="29070" xr:uid="{00000000-0005-0000-0000-000054260000}"/>
    <cellStyle name="Normal 2 2 2 5 4 2 3 2 3" xfId="20924" xr:uid="{00000000-0005-0000-0000-000055260000}"/>
    <cellStyle name="Normal 2 2 2 5 4 2 3 3" xfId="7367" xr:uid="{00000000-0005-0000-0000-000056260000}"/>
    <cellStyle name="Normal 2 2 2 5 4 2 3 3 2" xfId="15513" xr:uid="{00000000-0005-0000-0000-000057260000}"/>
    <cellStyle name="Normal 2 2 2 5 4 2 3 3 2 2" xfId="31809" xr:uid="{00000000-0005-0000-0000-000058260000}"/>
    <cellStyle name="Normal 2 2 2 5 4 2 3 3 3" xfId="23663" xr:uid="{00000000-0005-0000-0000-000059260000}"/>
    <cellStyle name="Normal 2 2 2 5 4 2 3 4" xfId="10214" xr:uid="{00000000-0005-0000-0000-00005A260000}"/>
    <cellStyle name="Normal 2 2 2 5 4 2 3 4 2" xfId="26510" xr:uid="{00000000-0005-0000-0000-00005B260000}"/>
    <cellStyle name="Normal 2 2 2 5 4 2 3 5" xfId="18364" xr:uid="{00000000-0005-0000-0000-00005C260000}"/>
    <cellStyle name="Normal 2 2 2 5 4 2 4" xfId="3410" xr:uid="{00000000-0005-0000-0000-00005D260000}"/>
    <cellStyle name="Normal 2 2 2 5 4 2 4 2" xfId="11556" xr:uid="{00000000-0005-0000-0000-00005E260000}"/>
    <cellStyle name="Normal 2 2 2 5 4 2 4 2 2" xfId="27852" xr:uid="{00000000-0005-0000-0000-00005F260000}"/>
    <cellStyle name="Normal 2 2 2 5 4 2 4 3" xfId="19706" xr:uid="{00000000-0005-0000-0000-000060260000}"/>
    <cellStyle name="Normal 2 2 2 5 4 2 5" xfId="5957" xr:uid="{00000000-0005-0000-0000-000061260000}"/>
    <cellStyle name="Normal 2 2 2 5 4 2 5 2" xfId="14103" xr:uid="{00000000-0005-0000-0000-000062260000}"/>
    <cellStyle name="Normal 2 2 2 5 4 2 5 2 2" xfId="30399" xr:uid="{00000000-0005-0000-0000-000063260000}"/>
    <cellStyle name="Normal 2 2 2 5 4 2 5 3" xfId="22253" xr:uid="{00000000-0005-0000-0000-000064260000}"/>
    <cellStyle name="Normal 2 2 2 5 4 2 6" xfId="8804" xr:uid="{00000000-0005-0000-0000-000065260000}"/>
    <cellStyle name="Normal 2 2 2 5 4 2 6 2" xfId="25100" xr:uid="{00000000-0005-0000-0000-000066260000}"/>
    <cellStyle name="Normal 2 2 2 5 4 2 7" xfId="16954" xr:uid="{00000000-0005-0000-0000-000067260000}"/>
    <cellStyle name="Normal 2 2 2 5 4 3" xfId="1019" xr:uid="{00000000-0005-0000-0000-000068260000}"/>
    <cellStyle name="Normal 2 2 2 5 4 3 2" xfId="2429" xr:uid="{00000000-0005-0000-0000-000069260000}"/>
    <cellStyle name="Normal 2 2 2 5 4 3 2 2" xfId="4941" xr:uid="{00000000-0005-0000-0000-00006A260000}"/>
    <cellStyle name="Normal 2 2 2 5 4 3 2 2 2" xfId="13087" xr:uid="{00000000-0005-0000-0000-00006B260000}"/>
    <cellStyle name="Normal 2 2 2 5 4 3 2 2 2 2" xfId="29383" xr:uid="{00000000-0005-0000-0000-00006C260000}"/>
    <cellStyle name="Normal 2 2 2 5 4 3 2 2 3" xfId="21237" xr:uid="{00000000-0005-0000-0000-00006D260000}"/>
    <cellStyle name="Normal 2 2 2 5 4 3 2 3" xfId="7728" xr:uid="{00000000-0005-0000-0000-00006E260000}"/>
    <cellStyle name="Normal 2 2 2 5 4 3 2 3 2" xfId="15874" xr:uid="{00000000-0005-0000-0000-00006F260000}"/>
    <cellStyle name="Normal 2 2 2 5 4 3 2 3 2 2" xfId="32170" xr:uid="{00000000-0005-0000-0000-000070260000}"/>
    <cellStyle name="Normal 2 2 2 5 4 3 2 3 3" xfId="24024" xr:uid="{00000000-0005-0000-0000-000071260000}"/>
    <cellStyle name="Normal 2 2 2 5 4 3 2 4" xfId="10575" xr:uid="{00000000-0005-0000-0000-000072260000}"/>
    <cellStyle name="Normal 2 2 2 5 4 3 2 4 2" xfId="26871" xr:uid="{00000000-0005-0000-0000-000073260000}"/>
    <cellStyle name="Normal 2 2 2 5 4 3 2 5" xfId="18725" xr:uid="{00000000-0005-0000-0000-000074260000}"/>
    <cellStyle name="Normal 2 2 2 5 4 3 3" xfId="3723" xr:uid="{00000000-0005-0000-0000-000075260000}"/>
    <cellStyle name="Normal 2 2 2 5 4 3 3 2" xfId="11869" xr:uid="{00000000-0005-0000-0000-000076260000}"/>
    <cellStyle name="Normal 2 2 2 5 4 3 3 2 2" xfId="28165" xr:uid="{00000000-0005-0000-0000-000077260000}"/>
    <cellStyle name="Normal 2 2 2 5 4 3 3 3" xfId="20019" xr:uid="{00000000-0005-0000-0000-000078260000}"/>
    <cellStyle name="Normal 2 2 2 5 4 3 4" xfId="6318" xr:uid="{00000000-0005-0000-0000-000079260000}"/>
    <cellStyle name="Normal 2 2 2 5 4 3 4 2" xfId="14464" xr:uid="{00000000-0005-0000-0000-00007A260000}"/>
    <cellStyle name="Normal 2 2 2 5 4 3 4 2 2" xfId="30760" xr:uid="{00000000-0005-0000-0000-00007B260000}"/>
    <cellStyle name="Normal 2 2 2 5 4 3 4 3" xfId="22614" xr:uid="{00000000-0005-0000-0000-00007C260000}"/>
    <cellStyle name="Normal 2 2 2 5 4 3 5" xfId="9165" xr:uid="{00000000-0005-0000-0000-00007D260000}"/>
    <cellStyle name="Normal 2 2 2 5 4 3 5 2" xfId="25461" xr:uid="{00000000-0005-0000-0000-00007E260000}"/>
    <cellStyle name="Normal 2 2 2 5 4 3 6" xfId="17315" xr:uid="{00000000-0005-0000-0000-00007F260000}"/>
    <cellStyle name="Normal 2 2 2 5 4 4" xfId="1724" xr:uid="{00000000-0005-0000-0000-000080260000}"/>
    <cellStyle name="Normal 2 2 2 5 4 4 2" xfId="4332" xr:uid="{00000000-0005-0000-0000-000081260000}"/>
    <cellStyle name="Normal 2 2 2 5 4 4 2 2" xfId="12478" xr:uid="{00000000-0005-0000-0000-000082260000}"/>
    <cellStyle name="Normal 2 2 2 5 4 4 2 2 2" xfId="28774" xr:uid="{00000000-0005-0000-0000-000083260000}"/>
    <cellStyle name="Normal 2 2 2 5 4 4 2 3" xfId="20628" xr:uid="{00000000-0005-0000-0000-000084260000}"/>
    <cellStyle name="Normal 2 2 2 5 4 4 3" xfId="7023" xr:uid="{00000000-0005-0000-0000-000085260000}"/>
    <cellStyle name="Normal 2 2 2 5 4 4 3 2" xfId="15169" xr:uid="{00000000-0005-0000-0000-000086260000}"/>
    <cellStyle name="Normal 2 2 2 5 4 4 3 2 2" xfId="31465" xr:uid="{00000000-0005-0000-0000-000087260000}"/>
    <cellStyle name="Normal 2 2 2 5 4 4 3 3" xfId="23319" xr:uid="{00000000-0005-0000-0000-000088260000}"/>
    <cellStyle name="Normal 2 2 2 5 4 4 4" xfId="9870" xr:uid="{00000000-0005-0000-0000-000089260000}"/>
    <cellStyle name="Normal 2 2 2 5 4 4 4 2" xfId="26166" xr:uid="{00000000-0005-0000-0000-00008A260000}"/>
    <cellStyle name="Normal 2 2 2 5 4 4 5" xfId="18020" xr:uid="{00000000-0005-0000-0000-00008B260000}"/>
    <cellStyle name="Normal 2 2 2 5 4 5" xfId="3114" xr:uid="{00000000-0005-0000-0000-00008C260000}"/>
    <cellStyle name="Normal 2 2 2 5 4 5 2" xfId="11260" xr:uid="{00000000-0005-0000-0000-00008D260000}"/>
    <cellStyle name="Normal 2 2 2 5 4 5 2 2" xfId="27556" xr:uid="{00000000-0005-0000-0000-00008E260000}"/>
    <cellStyle name="Normal 2 2 2 5 4 5 3" xfId="19410" xr:uid="{00000000-0005-0000-0000-00008F260000}"/>
    <cellStyle name="Normal 2 2 2 5 4 6" xfId="5613" xr:uid="{00000000-0005-0000-0000-000090260000}"/>
    <cellStyle name="Normal 2 2 2 5 4 6 2" xfId="13759" xr:uid="{00000000-0005-0000-0000-000091260000}"/>
    <cellStyle name="Normal 2 2 2 5 4 6 2 2" xfId="30055" xr:uid="{00000000-0005-0000-0000-000092260000}"/>
    <cellStyle name="Normal 2 2 2 5 4 6 3" xfId="21909" xr:uid="{00000000-0005-0000-0000-000093260000}"/>
    <cellStyle name="Normal 2 2 2 5 4 7" xfId="8460" xr:uid="{00000000-0005-0000-0000-000094260000}"/>
    <cellStyle name="Normal 2 2 2 5 4 7 2" xfId="24756" xr:uid="{00000000-0005-0000-0000-000095260000}"/>
    <cellStyle name="Normal 2 2 2 5 4 8" xfId="16610" xr:uid="{00000000-0005-0000-0000-000096260000}"/>
    <cellStyle name="Normal 2 2 2 5 5" xfId="403" xr:uid="{00000000-0005-0000-0000-000097260000}"/>
    <cellStyle name="Normal 2 2 2 5 5 2" xfId="1109" xr:uid="{00000000-0005-0000-0000-000098260000}"/>
    <cellStyle name="Normal 2 2 2 5 5 2 2" xfId="2519" xr:uid="{00000000-0005-0000-0000-000099260000}"/>
    <cellStyle name="Normal 2 2 2 5 5 2 2 2" xfId="5015" xr:uid="{00000000-0005-0000-0000-00009A260000}"/>
    <cellStyle name="Normal 2 2 2 5 5 2 2 2 2" xfId="13161" xr:uid="{00000000-0005-0000-0000-00009B260000}"/>
    <cellStyle name="Normal 2 2 2 5 5 2 2 2 2 2" xfId="29457" xr:uid="{00000000-0005-0000-0000-00009C260000}"/>
    <cellStyle name="Normal 2 2 2 5 5 2 2 2 3" xfId="21311" xr:uid="{00000000-0005-0000-0000-00009D260000}"/>
    <cellStyle name="Normal 2 2 2 5 5 2 2 3" xfId="7818" xr:uid="{00000000-0005-0000-0000-00009E260000}"/>
    <cellStyle name="Normal 2 2 2 5 5 2 2 3 2" xfId="15964" xr:uid="{00000000-0005-0000-0000-00009F260000}"/>
    <cellStyle name="Normal 2 2 2 5 5 2 2 3 2 2" xfId="32260" xr:uid="{00000000-0005-0000-0000-0000A0260000}"/>
    <cellStyle name="Normal 2 2 2 5 5 2 2 3 3" xfId="24114" xr:uid="{00000000-0005-0000-0000-0000A1260000}"/>
    <cellStyle name="Normal 2 2 2 5 5 2 2 4" xfId="10665" xr:uid="{00000000-0005-0000-0000-0000A2260000}"/>
    <cellStyle name="Normal 2 2 2 5 5 2 2 4 2" xfId="26961" xr:uid="{00000000-0005-0000-0000-0000A3260000}"/>
    <cellStyle name="Normal 2 2 2 5 5 2 2 5" xfId="18815" xr:uid="{00000000-0005-0000-0000-0000A4260000}"/>
    <cellStyle name="Normal 2 2 2 5 5 2 3" xfId="3797" xr:uid="{00000000-0005-0000-0000-0000A5260000}"/>
    <cellStyle name="Normal 2 2 2 5 5 2 3 2" xfId="11943" xr:uid="{00000000-0005-0000-0000-0000A6260000}"/>
    <cellStyle name="Normal 2 2 2 5 5 2 3 2 2" xfId="28239" xr:uid="{00000000-0005-0000-0000-0000A7260000}"/>
    <cellStyle name="Normal 2 2 2 5 5 2 3 3" xfId="20093" xr:uid="{00000000-0005-0000-0000-0000A8260000}"/>
    <cellStyle name="Normal 2 2 2 5 5 2 4" xfId="6408" xr:uid="{00000000-0005-0000-0000-0000A9260000}"/>
    <cellStyle name="Normal 2 2 2 5 5 2 4 2" xfId="14554" xr:uid="{00000000-0005-0000-0000-0000AA260000}"/>
    <cellStyle name="Normal 2 2 2 5 5 2 4 2 2" xfId="30850" xr:uid="{00000000-0005-0000-0000-0000AB260000}"/>
    <cellStyle name="Normal 2 2 2 5 5 2 4 3" xfId="22704" xr:uid="{00000000-0005-0000-0000-0000AC260000}"/>
    <cellStyle name="Normal 2 2 2 5 5 2 5" xfId="9255" xr:uid="{00000000-0005-0000-0000-0000AD260000}"/>
    <cellStyle name="Normal 2 2 2 5 5 2 5 2" xfId="25551" xr:uid="{00000000-0005-0000-0000-0000AE260000}"/>
    <cellStyle name="Normal 2 2 2 5 5 2 6" xfId="17405" xr:uid="{00000000-0005-0000-0000-0000AF260000}"/>
    <cellStyle name="Normal 2 2 2 5 5 3" xfId="1814" xr:uid="{00000000-0005-0000-0000-0000B0260000}"/>
    <cellStyle name="Normal 2 2 2 5 5 3 2" xfId="4406" xr:uid="{00000000-0005-0000-0000-0000B1260000}"/>
    <cellStyle name="Normal 2 2 2 5 5 3 2 2" xfId="12552" xr:uid="{00000000-0005-0000-0000-0000B2260000}"/>
    <cellStyle name="Normal 2 2 2 5 5 3 2 2 2" xfId="28848" xr:uid="{00000000-0005-0000-0000-0000B3260000}"/>
    <cellStyle name="Normal 2 2 2 5 5 3 2 3" xfId="20702" xr:uid="{00000000-0005-0000-0000-0000B4260000}"/>
    <cellStyle name="Normal 2 2 2 5 5 3 3" xfId="7113" xr:uid="{00000000-0005-0000-0000-0000B5260000}"/>
    <cellStyle name="Normal 2 2 2 5 5 3 3 2" xfId="15259" xr:uid="{00000000-0005-0000-0000-0000B6260000}"/>
    <cellStyle name="Normal 2 2 2 5 5 3 3 2 2" xfId="31555" xr:uid="{00000000-0005-0000-0000-0000B7260000}"/>
    <cellStyle name="Normal 2 2 2 5 5 3 3 3" xfId="23409" xr:uid="{00000000-0005-0000-0000-0000B8260000}"/>
    <cellStyle name="Normal 2 2 2 5 5 3 4" xfId="9960" xr:uid="{00000000-0005-0000-0000-0000B9260000}"/>
    <cellStyle name="Normal 2 2 2 5 5 3 4 2" xfId="26256" xr:uid="{00000000-0005-0000-0000-0000BA260000}"/>
    <cellStyle name="Normal 2 2 2 5 5 3 5" xfId="18110" xr:uid="{00000000-0005-0000-0000-0000BB260000}"/>
    <cellStyle name="Normal 2 2 2 5 5 4" xfId="3188" xr:uid="{00000000-0005-0000-0000-0000BC260000}"/>
    <cellStyle name="Normal 2 2 2 5 5 4 2" xfId="11334" xr:uid="{00000000-0005-0000-0000-0000BD260000}"/>
    <cellStyle name="Normal 2 2 2 5 5 4 2 2" xfId="27630" xr:uid="{00000000-0005-0000-0000-0000BE260000}"/>
    <cellStyle name="Normal 2 2 2 5 5 4 3" xfId="19484" xr:uid="{00000000-0005-0000-0000-0000BF260000}"/>
    <cellStyle name="Normal 2 2 2 5 5 5" xfId="5703" xr:uid="{00000000-0005-0000-0000-0000C0260000}"/>
    <cellStyle name="Normal 2 2 2 5 5 5 2" xfId="13849" xr:uid="{00000000-0005-0000-0000-0000C1260000}"/>
    <cellStyle name="Normal 2 2 2 5 5 5 2 2" xfId="30145" xr:uid="{00000000-0005-0000-0000-0000C2260000}"/>
    <cellStyle name="Normal 2 2 2 5 5 5 3" xfId="21999" xr:uid="{00000000-0005-0000-0000-0000C3260000}"/>
    <cellStyle name="Normal 2 2 2 5 5 6" xfId="8550" xr:uid="{00000000-0005-0000-0000-0000C4260000}"/>
    <cellStyle name="Normal 2 2 2 5 5 6 2" xfId="24846" xr:uid="{00000000-0005-0000-0000-0000C5260000}"/>
    <cellStyle name="Normal 2 2 2 5 5 7" xfId="16700" xr:uid="{00000000-0005-0000-0000-0000C6260000}"/>
    <cellStyle name="Normal 2 2 2 5 6" xfId="765" xr:uid="{00000000-0005-0000-0000-0000C7260000}"/>
    <cellStyle name="Normal 2 2 2 5 6 2" xfId="2175" xr:uid="{00000000-0005-0000-0000-0000C8260000}"/>
    <cellStyle name="Normal 2 2 2 5 6 2 2" xfId="4719" xr:uid="{00000000-0005-0000-0000-0000C9260000}"/>
    <cellStyle name="Normal 2 2 2 5 6 2 2 2" xfId="12865" xr:uid="{00000000-0005-0000-0000-0000CA260000}"/>
    <cellStyle name="Normal 2 2 2 5 6 2 2 2 2" xfId="29161" xr:uid="{00000000-0005-0000-0000-0000CB260000}"/>
    <cellStyle name="Normal 2 2 2 5 6 2 2 3" xfId="21015" xr:uid="{00000000-0005-0000-0000-0000CC260000}"/>
    <cellStyle name="Normal 2 2 2 5 6 2 3" xfId="7474" xr:uid="{00000000-0005-0000-0000-0000CD260000}"/>
    <cellStyle name="Normal 2 2 2 5 6 2 3 2" xfId="15620" xr:uid="{00000000-0005-0000-0000-0000CE260000}"/>
    <cellStyle name="Normal 2 2 2 5 6 2 3 2 2" xfId="31916" xr:uid="{00000000-0005-0000-0000-0000CF260000}"/>
    <cellStyle name="Normal 2 2 2 5 6 2 3 3" xfId="23770" xr:uid="{00000000-0005-0000-0000-0000D0260000}"/>
    <cellStyle name="Normal 2 2 2 5 6 2 4" xfId="10321" xr:uid="{00000000-0005-0000-0000-0000D1260000}"/>
    <cellStyle name="Normal 2 2 2 5 6 2 4 2" xfId="26617" xr:uid="{00000000-0005-0000-0000-0000D2260000}"/>
    <cellStyle name="Normal 2 2 2 5 6 2 5" xfId="18471" xr:uid="{00000000-0005-0000-0000-0000D3260000}"/>
    <cellStyle name="Normal 2 2 2 5 6 3" xfId="3501" xr:uid="{00000000-0005-0000-0000-0000D4260000}"/>
    <cellStyle name="Normal 2 2 2 5 6 3 2" xfId="11647" xr:uid="{00000000-0005-0000-0000-0000D5260000}"/>
    <cellStyle name="Normal 2 2 2 5 6 3 2 2" xfId="27943" xr:uid="{00000000-0005-0000-0000-0000D6260000}"/>
    <cellStyle name="Normal 2 2 2 5 6 3 3" xfId="19797" xr:uid="{00000000-0005-0000-0000-0000D7260000}"/>
    <cellStyle name="Normal 2 2 2 5 6 4" xfId="6064" xr:uid="{00000000-0005-0000-0000-0000D8260000}"/>
    <cellStyle name="Normal 2 2 2 5 6 4 2" xfId="14210" xr:uid="{00000000-0005-0000-0000-0000D9260000}"/>
    <cellStyle name="Normal 2 2 2 5 6 4 2 2" xfId="30506" xr:uid="{00000000-0005-0000-0000-0000DA260000}"/>
    <cellStyle name="Normal 2 2 2 5 6 4 3" xfId="22360" xr:uid="{00000000-0005-0000-0000-0000DB260000}"/>
    <cellStyle name="Normal 2 2 2 5 6 5" xfId="8911" xr:uid="{00000000-0005-0000-0000-0000DC260000}"/>
    <cellStyle name="Normal 2 2 2 5 6 5 2" xfId="25207" xr:uid="{00000000-0005-0000-0000-0000DD260000}"/>
    <cellStyle name="Normal 2 2 2 5 6 6" xfId="17061" xr:uid="{00000000-0005-0000-0000-0000DE260000}"/>
    <cellStyle name="Normal 2 2 2 5 7" xfId="1470" xr:uid="{00000000-0005-0000-0000-0000DF260000}"/>
    <cellStyle name="Normal 2 2 2 5 7 2" xfId="4110" xr:uid="{00000000-0005-0000-0000-0000E0260000}"/>
    <cellStyle name="Normal 2 2 2 5 7 2 2" xfId="12256" xr:uid="{00000000-0005-0000-0000-0000E1260000}"/>
    <cellStyle name="Normal 2 2 2 5 7 2 2 2" xfId="28552" xr:uid="{00000000-0005-0000-0000-0000E2260000}"/>
    <cellStyle name="Normal 2 2 2 5 7 2 3" xfId="20406" xr:uid="{00000000-0005-0000-0000-0000E3260000}"/>
    <cellStyle name="Normal 2 2 2 5 7 3" xfId="6769" xr:uid="{00000000-0005-0000-0000-0000E4260000}"/>
    <cellStyle name="Normal 2 2 2 5 7 3 2" xfId="14915" xr:uid="{00000000-0005-0000-0000-0000E5260000}"/>
    <cellStyle name="Normal 2 2 2 5 7 3 2 2" xfId="31211" xr:uid="{00000000-0005-0000-0000-0000E6260000}"/>
    <cellStyle name="Normal 2 2 2 5 7 3 3" xfId="23065" xr:uid="{00000000-0005-0000-0000-0000E7260000}"/>
    <cellStyle name="Normal 2 2 2 5 7 4" xfId="9616" xr:uid="{00000000-0005-0000-0000-0000E8260000}"/>
    <cellStyle name="Normal 2 2 2 5 7 4 2" xfId="25912" xr:uid="{00000000-0005-0000-0000-0000E9260000}"/>
    <cellStyle name="Normal 2 2 2 5 7 5" xfId="17766" xr:uid="{00000000-0005-0000-0000-0000EA260000}"/>
    <cellStyle name="Normal 2 2 2 5 8" xfId="2892" xr:uid="{00000000-0005-0000-0000-0000EB260000}"/>
    <cellStyle name="Normal 2 2 2 5 8 2" xfId="11038" xr:uid="{00000000-0005-0000-0000-0000EC260000}"/>
    <cellStyle name="Normal 2 2 2 5 8 2 2" xfId="27334" xr:uid="{00000000-0005-0000-0000-0000ED260000}"/>
    <cellStyle name="Normal 2 2 2 5 8 3" xfId="19188" xr:uid="{00000000-0005-0000-0000-0000EE260000}"/>
    <cellStyle name="Normal 2 2 2 5 9" xfId="5359" xr:uid="{00000000-0005-0000-0000-0000EF260000}"/>
    <cellStyle name="Normal 2 2 2 5 9 2" xfId="13505" xr:uid="{00000000-0005-0000-0000-0000F0260000}"/>
    <cellStyle name="Normal 2 2 2 5 9 2 2" xfId="29801" xr:uid="{00000000-0005-0000-0000-0000F1260000}"/>
    <cellStyle name="Normal 2 2 2 5 9 3" xfId="21655" xr:uid="{00000000-0005-0000-0000-0000F2260000}"/>
    <cellStyle name="Normal 2 2 2 6" xfId="105" xr:uid="{00000000-0005-0000-0000-0000F3260000}"/>
    <cellStyle name="Normal 2 2 2 6 2" xfId="449" xr:uid="{00000000-0005-0000-0000-0000F4260000}"/>
    <cellStyle name="Normal 2 2 2 6 2 2" xfId="1155" xr:uid="{00000000-0005-0000-0000-0000F5260000}"/>
    <cellStyle name="Normal 2 2 2 6 2 2 2" xfId="2565" xr:uid="{00000000-0005-0000-0000-0000F6260000}"/>
    <cellStyle name="Normal 2 2 2 6 2 2 2 2" xfId="5053" xr:uid="{00000000-0005-0000-0000-0000F7260000}"/>
    <cellStyle name="Normal 2 2 2 6 2 2 2 2 2" xfId="13199" xr:uid="{00000000-0005-0000-0000-0000F8260000}"/>
    <cellStyle name="Normal 2 2 2 6 2 2 2 2 2 2" xfId="29495" xr:uid="{00000000-0005-0000-0000-0000F9260000}"/>
    <cellStyle name="Normal 2 2 2 6 2 2 2 2 3" xfId="21349" xr:uid="{00000000-0005-0000-0000-0000FA260000}"/>
    <cellStyle name="Normal 2 2 2 6 2 2 2 3" xfId="7864" xr:uid="{00000000-0005-0000-0000-0000FB260000}"/>
    <cellStyle name="Normal 2 2 2 6 2 2 2 3 2" xfId="16010" xr:uid="{00000000-0005-0000-0000-0000FC260000}"/>
    <cellStyle name="Normal 2 2 2 6 2 2 2 3 2 2" xfId="32306" xr:uid="{00000000-0005-0000-0000-0000FD260000}"/>
    <cellStyle name="Normal 2 2 2 6 2 2 2 3 3" xfId="24160" xr:uid="{00000000-0005-0000-0000-0000FE260000}"/>
    <cellStyle name="Normal 2 2 2 6 2 2 2 4" xfId="10711" xr:uid="{00000000-0005-0000-0000-0000FF260000}"/>
    <cellStyle name="Normal 2 2 2 6 2 2 2 4 2" xfId="27007" xr:uid="{00000000-0005-0000-0000-000000270000}"/>
    <cellStyle name="Normal 2 2 2 6 2 2 2 5" xfId="18861" xr:uid="{00000000-0005-0000-0000-000001270000}"/>
    <cellStyle name="Normal 2 2 2 6 2 2 3" xfId="3835" xr:uid="{00000000-0005-0000-0000-000002270000}"/>
    <cellStyle name="Normal 2 2 2 6 2 2 3 2" xfId="11981" xr:uid="{00000000-0005-0000-0000-000003270000}"/>
    <cellStyle name="Normal 2 2 2 6 2 2 3 2 2" xfId="28277" xr:uid="{00000000-0005-0000-0000-000004270000}"/>
    <cellStyle name="Normal 2 2 2 6 2 2 3 3" xfId="20131" xr:uid="{00000000-0005-0000-0000-000005270000}"/>
    <cellStyle name="Normal 2 2 2 6 2 2 4" xfId="6454" xr:uid="{00000000-0005-0000-0000-000006270000}"/>
    <cellStyle name="Normal 2 2 2 6 2 2 4 2" xfId="14600" xr:uid="{00000000-0005-0000-0000-000007270000}"/>
    <cellStyle name="Normal 2 2 2 6 2 2 4 2 2" xfId="30896" xr:uid="{00000000-0005-0000-0000-000008270000}"/>
    <cellStyle name="Normal 2 2 2 6 2 2 4 3" xfId="22750" xr:uid="{00000000-0005-0000-0000-000009270000}"/>
    <cellStyle name="Normal 2 2 2 6 2 2 5" xfId="9301" xr:uid="{00000000-0005-0000-0000-00000A270000}"/>
    <cellStyle name="Normal 2 2 2 6 2 2 5 2" xfId="25597" xr:uid="{00000000-0005-0000-0000-00000B270000}"/>
    <cellStyle name="Normal 2 2 2 6 2 2 6" xfId="17451" xr:uid="{00000000-0005-0000-0000-00000C270000}"/>
    <cellStyle name="Normal 2 2 2 6 2 3" xfId="1860" xr:uid="{00000000-0005-0000-0000-00000D270000}"/>
    <cellStyle name="Normal 2 2 2 6 2 3 2" xfId="4444" xr:uid="{00000000-0005-0000-0000-00000E270000}"/>
    <cellStyle name="Normal 2 2 2 6 2 3 2 2" xfId="12590" xr:uid="{00000000-0005-0000-0000-00000F270000}"/>
    <cellStyle name="Normal 2 2 2 6 2 3 2 2 2" xfId="28886" xr:uid="{00000000-0005-0000-0000-000010270000}"/>
    <cellStyle name="Normal 2 2 2 6 2 3 2 3" xfId="20740" xr:uid="{00000000-0005-0000-0000-000011270000}"/>
    <cellStyle name="Normal 2 2 2 6 2 3 3" xfId="7159" xr:uid="{00000000-0005-0000-0000-000012270000}"/>
    <cellStyle name="Normal 2 2 2 6 2 3 3 2" xfId="15305" xr:uid="{00000000-0005-0000-0000-000013270000}"/>
    <cellStyle name="Normal 2 2 2 6 2 3 3 2 2" xfId="31601" xr:uid="{00000000-0005-0000-0000-000014270000}"/>
    <cellStyle name="Normal 2 2 2 6 2 3 3 3" xfId="23455" xr:uid="{00000000-0005-0000-0000-000015270000}"/>
    <cellStyle name="Normal 2 2 2 6 2 3 4" xfId="10006" xr:uid="{00000000-0005-0000-0000-000016270000}"/>
    <cellStyle name="Normal 2 2 2 6 2 3 4 2" xfId="26302" xr:uid="{00000000-0005-0000-0000-000017270000}"/>
    <cellStyle name="Normal 2 2 2 6 2 3 5" xfId="18156" xr:uid="{00000000-0005-0000-0000-000018270000}"/>
    <cellStyle name="Normal 2 2 2 6 2 4" xfId="3226" xr:uid="{00000000-0005-0000-0000-000019270000}"/>
    <cellStyle name="Normal 2 2 2 6 2 4 2" xfId="11372" xr:uid="{00000000-0005-0000-0000-00001A270000}"/>
    <cellStyle name="Normal 2 2 2 6 2 4 2 2" xfId="27668" xr:uid="{00000000-0005-0000-0000-00001B270000}"/>
    <cellStyle name="Normal 2 2 2 6 2 4 3" xfId="19522" xr:uid="{00000000-0005-0000-0000-00001C270000}"/>
    <cellStyle name="Normal 2 2 2 6 2 5" xfId="5749" xr:uid="{00000000-0005-0000-0000-00001D270000}"/>
    <cellStyle name="Normal 2 2 2 6 2 5 2" xfId="13895" xr:uid="{00000000-0005-0000-0000-00001E270000}"/>
    <cellStyle name="Normal 2 2 2 6 2 5 2 2" xfId="30191" xr:uid="{00000000-0005-0000-0000-00001F270000}"/>
    <cellStyle name="Normal 2 2 2 6 2 5 3" xfId="22045" xr:uid="{00000000-0005-0000-0000-000020270000}"/>
    <cellStyle name="Normal 2 2 2 6 2 6" xfId="8596" xr:uid="{00000000-0005-0000-0000-000021270000}"/>
    <cellStyle name="Normal 2 2 2 6 2 6 2" xfId="24892" xr:uid="{00000000-0005-0000-0000-000022270000}"/>
    <cellStyle name="Normal 2 2 2 6 2 7" xfId="16746" xr:uid="{00000000-0005-0000-0000-000023270000}"/>
    <cellStyle name="Normal 2 2 2 6 3" xfId="811" xr:uid="{00000000-0005-0000-0000-000024270000}"/>
    <cellStyle name="Normal 2 2 2 6 3 2" xfId="2221" xr:uid="{00000000-0005-0000-0000-000025270000}"/>
    <cellStyle name="Normal 2 2 2 6 3 2 2" xfId="4757" xr:uid="{00000000-0005-0000-0000-000026270000}"/>
    <cellStyle name="Normal 2 2 2 6 3 2 2 2" xfId="12903" xr:uid="{00000000-0005-0000-0000-000027270000}"/>
    <cellStyle name="Normal 2 2 2 6 3 2 2 2 2" xfId="29199" xr:uid="{00000000-0005-0000-0000-000028270000}"/>
    <cellStyle name="Normal 2 2 2 6 3 2 2 3" xfId="21053" xr:uid="{00000000-0005-0000-0000-000029270000}"/>
    <cellStyle name="Normal 2 2 2 6 3 2 3" xfId="7520" xr:uid="{00000000-0005-0000-0000-00002A270000}"/>
    <cellStyle name="Normal 2 2 2 6 3 2 3 2" xfId="15666" xr:uid="{00000000-0005-0000-0000-00002B270000}"/>
    <cellStyle name="Normal 2 2 2 6 3 2 3 2 2" xfId="31962" xr:uid="{00000000-0005-0000-0000-00002C270000}"/>
    <cellStyle name="Normal 2 2 2 6 3 2 3 3" xfId="23816" xr:uid="{00000000-0005-0000-0000-00002D270000}"/>
    <cellStyle name="Normal 2 2 2 6 3 2 4" xfId="10367" xr:uid="{00000000-0005-0000-0000-00002E270000}"/>
    <cellStyle name="Normal 2 2 2 6 3 2 4 2" xfId="26663" xr:uid="{00000000-0005-0000-0000-00002F270000}"/>
    <cellStyle name="Normal 2 2 2 6 3 2 5" xfId="18517" xr:uid="{00000000-0005-0000-0000-000030270000}"/>
    <cellStyle name="Normal 2 2 2 6 3 3" xfId="3539" xr:uid="{00000000-0005-0000-0000-000031270000}"/>
    <cellStyle name="Normal 2 2 2 6 3 3 2" xfId="11685" xr:uid="{00000000-0005-0000-0000-000032270000}"/>
    <cellStyle name="Normal 2 2 2 6 3 3 2 2" xfId="27981" xr:uid="{00000000-0005-0000-0000-000033270000}"/>
    <cellStyle name="Normal 2 2 2 6 3 3 3" xfId="19835" xr:uid="{00000000-0005-0000-0000-000034270000}"/>
    <cellStyle name="Normal 2 2 2 6 3 4" xfId="6110" xr:uid="{00000000-0005-0000-0000-000035270000}"/>
    <cellStyle name="Normal 2 2 2 6 3 4 2" xfId="14256" xr:uid="{00000000-0005-0000-0000-000036270000}"/>
    <cellStyle name="Normal 2 2 2 6 3 4 2 2" xfId="30552" xr:uid="{00000000-0005-0000-0000-000037270000}"/>
    <cellStyle name="Normal 2 2 2 6 3 4 3" xfId="22406" xr:uid="{00000000-0005-0000-0000-000038270000}"/>
    <cellStyle name="Normal 2 2 2 6 3 5" xfId="8957" xr:uid="{00000000-0005-0000-0000-000039270000}"/>
    <cellStyle name="Normal 2 2 2 6 3 5 2" xfId="25253" xr:uid="{00000000-0005-0000-0000-00003A270000}"/>
    <cellStyle name="Normal 2 2 2 6 3 6" xfId="17107" xr:uid="{00000000-0005-0000-0000-00003B270000}"/>
    <cellStyle name="Normal 2 2 2 6 4" xfId="1516" xr:uid="{00000000-0005-0000-0000-00003C270000}"/>
    <cellStyle name="Normal 2 2 2 6 4 2" xfId="4148" xr:uid="{00000000-0005-0000-0000-00003D270000}"/>
    <cellStyle name="Normal 2 2 2 6 4 2 2" xfId="12294" xr:uid="{00000000-0005-0000-0000-00003E270000}"/>
    <cellStyle name="Normal 2 2 2 6 4 2 2 2" xfId="28590" xr:uid="{00000000-0005-0000-0000-00003F270000}"/>
    <cellStyle name="Normal 2 2 2 6 4 2 3" xfId="20444" xr:uid="{00000000-0005-0000-0000-000040270000}"/>
    <cellStyle name="Normal 2 2 2 6 4 3" xfId="6815" xr:uid="{00000000-0005-0000-0000-000041270000}"/>
    <cellStyle name="Normal 2 2 2 6 4 3 2" xfId="14961" xr:uid="{00000000-0005-0000-0000-000042270000}"/>
    <cellStyle name="Normal 2 2 2 6 4 3 2 2" xfId="31257" xr:uid="{00000000-0005-0000-0000-000043270000}"/>
    <cellStyle name="Normal 2 2 2 6 4 3 3" xfId="23111" xr:uid="{00000000-0005-0000-0000-000044270000}"/>
    <cellStyle name="Normal 2 2 2 6 4 4" xfId="9662" xr:uid="{00000000-0005-0000-0000-000045270000}"/>
    <cellStyle name="Normal 2 2 2 6 4 4 2" xfId="25958" xr:uid="{00000000-0005-0000-0000-000046270000}"/>
    <cellStyle name="Normal 2 2 2 6 4 5" xfId="17812" xr:uid="{00000000-0005-0000-0000-000047270000}"/>
    <cellStyle name="Normal 2 2 2 6 5" xfId="2930" xr:uid="{00000000-0005-0000-0000-000048270000}"/>
    <cellStyle name="Normal 2 2 2 6 5 2" xfId="11076" xr:uid="{00000000-0005-0000-0000-000049270000}"/>
    <cellStyle name="Normal 2 2 2 6 5 2 2" xfId="27372" xr:uid="{00000000-0005-0000-0000-00004A270000}"/>
    <cellStyle name="Normal 2 2 2 6 5 3" xfId="19226" xr:uid="{00000000-0005-0000-0000-00004B270000}"/>
    <cellStyle name="Normal 2 2 2 6 6" xfId="5405" xr:uid="{00000000-0005-0000-0000-00004C270000}"/>
    <cellStyle name="Normal 2 2 2 6 6 2" xfId="13551" xr:uid="{00000000-0005-0000-0000-00004D270000}"/>
    <cellStyle name="Normal 2 2 2 6 6 2 2" xfId="29847" xr:uid="{00000000-0005-0000-0000-00004E270000}"/>
    <cellStyle name="Normal 2 2 2 6 6 3" xfId="21701" xr:uid="{00000000-0005-0000-0000-00004F270000}"/>
    <cellStyle name="Normal 2 2 2 6 7" xfId="8252" xr:uid="{00000000-0005-0000-0000-000050270000}"/>
    <cellStyle name="Normal 2 2 2 6 7 2" xfId="24548" xr:uid="{00000000-0005-0000-0000-000051270000}"/>
    <cellStyle name="Normal 2 2 2 6 8" xfId="16402" xr:uid="{00000000-0005-0000-0000-000052270000}"/>
    <cellStyle name="Normal 2 2 2 7" xfId="193" xr:uid="{00000000-0005-0000-0000-000053270000}"/>
    <cellStyle name="Normal 2 2 2 7 2" xfId="537" xr:uid="{00000000-0005-0000-0000-000054270000}"/>
    <cellStyle name="Normal 2 2 2 7 2 2" xfId="1243" xr:uid="{00000000-0005-0000-0000-000055270000}"/>
    <cellStyle name="Normal 2 2 2 7 2 2 2" xfId="2653" xr:uid="{00000000-0005-0000-0000-000056270000}"/>
    <cellStyle name="Normal 2 2 2 7 2 2 2 2" xfId="5127" xr:uid="{00000000-0005-0000-0000-000057270000}"/>
    <cellStyle name="Normal 2 2 2 7 2 2 2 2 2" xfId="13273" xr:uid="{00000000-0005-0000-0000-000058270000}"/>
    <cellStyle name="Normal 2 2 2 7 2 2 2 2 2 2" xfId="29569" xr:uid="{00000000-0005-0000-0000-000059270000}"/>
    <cellStyle name="Normal 2 2 2 7 2 2 2 2 3" xfId="21423" xr:uid="{00000000-0005-0000-0000-00005A270000}"/>
    <cellStyle name="Normal 2 2 2 7 2 2 2 3" xfId="7952" xr:uid="{00000000-0005-0000-0000-00005B270000}"/>
    <cellStyle name="Normal 2 2 2 7 2 2 2 3 2" xfId="16098" xr:uid="{00000000-0005-0000-0000-00005C270000}"/>
    <cellStyle name="Normal 2 2 2 7 2 2 2 3 2 2" xfId="32394" xr:uid="{00000000-0005-0000-0000-00005D270000}"/>
    <cellStyle name="Normal 2 2 2 7 2 2 2 3 3" xfId="24248" xr:uid="{00000000-0005-0000-0000-00005E270000}"/>
    <cellStyle name="Normal 2 2 2 7 2 2 2 4" xfId="10799" xr:uid="{00000000-0005-0000-0000-00005F270000}"/>
    <cellStyle name="Normal 2 2 2 7 2 2 2 4 2" xfId="27095" xr:uid="{00000000-0005-0000-0000-000060270000}"/>
    <cellStyle name="Normal 2 2 2 7 2 2 2 5" xfId="18949" xr:uid="{00000000-0005-0000-0000-000061270000}"/>
    <cellStyle name="Normal 2 2 2 7 2 2 3" xfId="3909" xr:uid="{00000000-0005-0000-0000-000062270000}"/>
    <cellStyle name="Normal 2 2 2 7 2 2 3 2" xfId="12055" xr:uid="{00000000-0005-0000-0000-000063270000}"/>
    <cellStyle name="Normal 2 2 2 7 2 2 3 2 2" xfId="28351" xr:uid="{00000000-0005-0000-0000-000064270000}"/>
    <cellStyle name="Normal 2 2 2 7 2 2 3 3" xfId="20205" xr:uid="{00000000-0005-0000-0000-000065270000}"/>
    <cellStyle name="Normal 2 2 2 7 2 2 4" xfId="6542" xr:uid="{00000000-0005-0000-0000-000066270000}"/>
    <cellStyle name="Normal 2 2 2 7 2 2 4 2" xfId="14688" xr:uid="{00000000-0005-0000-0000-000067270000}"/>
    <cellStyle name="Normal 2 2 2 7 2 2 4 2 2" xfId="30984" xr:uid="{00000000-0005-0000-0000-000068270000}"/>
    <cellStyle name="Normal 2 2 2 7 2 2 4 3" xfId="22838" xr:uid="{00000000-0005-0000-0000-000069270000}"/>
    <cellStyle name="Normal 2 2 2 7 2 2 5" xfId="9389" xr:uid="{00000000-0005-0000-0000-00006A270000}"/>
    <cellStyle name="Normal 2 2 2 7 2 2 5 2" xfId="25685" xr:uid="{00000000-0005-0000-0000-00006B270000}"/>
    <cellStyle name="Normal 2 2 2 7 2 2 6" xfId="17539" xr:uid="{00000000-0005-0000-0000-00006C270000}"/>
    <cellStyle name="Normal 2 2 2 7 2 3" xfId="1948" xr:uid="{00000000-0005-0000-0000-00006D270000}"/>
    <cellStyle name="Normal 2 2 2 7 2 3 2" xfId="4518" xr:uid="{00000000-0005-0000-0000-00006E270000}"/>
    <cellStyle name="Normal 2 2 2 7 2 3 2 2" xfId="12664" xr:uid="{00000000-0005-0000-0000-00006F270000}"/>
    <cellStyle name="Normal 2 2 2 7 2 3 2 2 2" xfId="28960" xr:uid="{00000000-0005-0000-0000-000070270000}"/>
    <cellStyle name="Normal 2 2 2 7 2 3 2 3" xfId="20814" xr:uid="{00000000-0005-0000-0000-000071270000}"/>
    <cellStyle name="Normal 2 2 2 7 2 3 3" xfId="7247" xr:uid="{00000000-0005-0000-0000-000072270000}"/>
    <cellStyle name="Normal 2 2 2 7 2 3 3 2" xfId="15393" xr:uid="{00000000-0005-0000-0000-000073270000}"/>
    <cellStyle name="Normal 2 2 2 7 2 3 3 2 2" xfId="31689" xr:uid="{00000000-0005-0000-0000-000074270000}"/>
    <cellStyle name="Normal 2 2 2 7 2 3 3 3" xfId="23543" xr:uid="{00000000-0005-0000-0000-000075270000}"/>
    <cellStyle name="Normal 2 2 2 7 2 3 4" xfId="10094" xr:uid="{00000000-0005-0000-0000-000076270000}"/>
    <cellStyle name="Normal 2 2 2 7 2 3 4 2" xfId="26390" xr:uid="{00000000-0005-0000-0000-000077270000}"/>
    <cellStyle name="Normal 2 2 2 7 2 3 5" xfId="18244" xr:uid="{00000000-0005-0000-0000-000078270000}"/>
    <cellStyle name="Normal 2 2 2 7 2 4" xfId="3300" xr:uid="{00000000-0005-0000-0000-000079270000}"/>
    <cellStyle name="Normal 2 2 2 7 2 4 2" xfId="11446" xr:uid="{00000000-0005-0000-0000-00007A270000}"/>
    <cellStyle name="Normal 2 2 2 7 2 4 2 2" xfId="27742" xr:uid="{00000000-0005-0000-0000-00007B270000}"/>
    <cellStyle name="Normal 2 2 2 7 2 4 3" xfId="19596" xr:uid="{00000000-0005-0000-0000-00007C270000}"/>
    <cellStyle name="Normal 2 2 2 7 2 5" xfId="5837" xr:uid="{00000000-0005-0000-0000-00007D270000}"/>
    <cellStyle name="Normal 2 2 2 7 2 5 2" xfId="13983" xr:uid="{00000000-0005-0000-0000-00007E270000}"/>
    <cellStyle name="Normal 2 2 2 7 2 5 2 2" xfId="30279" xr:uid="{00000000-0005-0000-0000-00007F270000}"/>
    <cellStyle name="Normal 2 2 2 7 2 5 3" xfId="22133" xr:uid="{00000000-0005-0000-0000-000080270000}"/>
    <cellStyle name="Normal 2 2 2 7 2 6" xfId="8684" xr:uid="{00000000-0005-0000-0000-000081270000}"/>
    <cellStyle name="Normal 2 2 2 7 2 6 2" xfId="24980" xr:uid="{00000000-0005-0000-0000-000082270000}"/>
    <cellStyle name="Normal 2 2 2 7 2 7" xfId="16834" xr:uid="{00000000-0005-0000-0000-000083270000}"/>
    <cellStyle name="Normal 2 2 2 7 3" xfId="899" xr:uid="{00000000-0005-0000-0000-000084270000}"/>
    <cellStyle name="Normal 2 2 2 7 3 2" xfId="2309" xr:uid="{00000000-0005-0000-0000-000085270000}"/>
    <cellStyle name="Normal 2 2 2 7 3 2 2" xfId="4831" xr:uid="{00000000-0005-0000-0000-000086270000}"/>
    <cellStyle name="Normal 2 2 2 7 3 2 2 2" xfId="12977" xr:uid="{00000000-0005-0000-0000-000087270000}"/>
    <cellStyle name="Normal 2 2 2 7 3 2 2 2 2" xfId="29273" xr:uid="{00000000-0005-0000-0000-000088270000}"/>
    <cellStyle name="Normal 2 2 2 7 3 2 2 3" xfId="21127" xr:uid="{00000000-0005-0000-0000-000089270000}"/>
    <cellStyle name="Normal 2 2 2 7 3 2 3" xfId="7608" xr:uid="{00000000-0005-0000-0000-00008A270000}"/>
    <cellStyle name="Normal 2 2 2 7 3 2 3 2" xfId="15754" xr:uid="{00000000-0005-0000-0000-00008B270000}"/>
    <cellStyle name="Normal 2 2 2 7 3 2 3 2 2" xfId="32050" xr:uid="{00000000-0005-0000-0000-00008C270000}"/>
    <cellStyle name="Normal 2 2 2 7 3 2 3 3" xfId="23904" xr:uid="{00000000-0005-0000-0000-00008D270000}"/>
    <cellStyle name="Normal 2 2 2 7 3 2 4" xfId="10455" xr:uid="{00000000-0005-0000-0000-00008E270000}"/>
    <cellStyle name="Normal 2 2 2 7 3 2 4 2" xfId="26751" xr:uid="{00000000-0005-0000-0000-00008F270000}"/>
    <cellStyle name="Normal 2 2 2 7 3 2 5" xfId="18605" xr:uid="{00000000-0005-0000-0000-000090270000}"/>
    <cellStyle name="Normal 2 2 2 7 3 3" xfId="3613" xr:uid="{00000000-0005-0000-0000-000091270000}"/>
    <cellStyle name="Normal 2 2 2 7 3 3 2" xfId="11759" xr:uid="{00000000-0005-0000-0000-000092270000}"/>
    <cellStyle name="Normal 2 2 2 7 3 3 2 2" xfId="28055" xr:uid="{00000000-0005-0000-0000-000093270000}"/>
    <cellStyle name="Normal 2 2 2 7 3 3 3" xfId="19909" xr:uid="{00000000-0005-0000-0000-000094270000}"/>
    <cellStyle name="Normal 2 2 2 7 3 4" xfId="6198" xr:uid="{00000000-0005-0000-0000-000095270000}"/>
    <cellStyle name="Normal 2 2 2 7 3 4 2" xfId="14344" xr:uid="{00000000-0005-0000-0000-000096270000}"/>
    <cellStyle name="Normal 2 2 2 7 3 4 2 2" xfId="30640" xr:uid="{00000000-0005-0000-0000-000097270000}"/>
    <cellStyle name="Normal 2 2 2 7 3 4 3" xfId="22494" xr:uid="{00000000-0005-0000-0000-000098270000}"/>
    <cellStyle name="Normal 2 2 2 7 3 5" xfId="9045" xr:uid="{00000000-0005-0000-0000-000099270000}"/>
    <cellStyle name="Normal 2 2 2 7 3 5 2" xfId="25341" xr:uid="{00000000-0005-0000-0000-00009A270000}"/>
    <cellStyle name="Normal 2 2 2 7 3 6" xfId="17195" xr:uid="{00000000-0005-0000-0000-00009B270000}"/>
    <cellStyle name="Normal 2 2 2 7 4" xfId="1604" xr:uid="{00000000-0005-0000-0000-00009C270000}"/>
    <cellStyle name="Normal 2 2 2 7 4 2" xfId="4222" xr:uid="{00000000-0005-0000-0000-00009D270000}"/>
    <cellStyle name="Normal 2 2 2 7 4 2 2" xfId="12368" xr:uid="{00000000-0005-0000-0000-00009E270000}"/>
    <cellStyle name="Normal 2 2 2 7 4 2 2 2" xfId="28664" xr:uid="{00000000-0005-0000-0000-00009F270000}"/>
    <cellStyle name="Normal 2 2 2 7 4 2 3" xfId="20518" xr:uid="{00000000-0005-0000-0000-0000A0270000}"/>
    <cellStyle name="Normal 2 2 2 7 4 3" xfId="6903" xr:uid="{00000000-0005-0000-0000-0000A1270000}"/>
    <cellStyle name="Normal 2 2 2 7 4 3 2" xfId="15049" xr:uid="{00000000-0005-0000-0000-0000A2270000}"/>
    <cellStyle name="Normal 2 2 2 7 4 3 2 2" xfId="31345" xr:uid="{00000000-0005-0000-0000-0000A3270000}"/>
    <cellStyle name="Normal 2 2 2 7 4 3 3" xfId="23199" xr:uid="{00000000-0005-0000-0000-0000A4270000}"/>
    <cellStyle name="Normal 2 2 2 7 4 4" xfId="9750" xr:uid="{00000000-0005-0000-0000-0000A5270000}"/>
    <cellStyle name="Normal 2 2 2 7 4 4 2" xfId="26046" xr:uid="{00000000-0005-0000-0000-0000A6270000}"/>
    <cellStyle name="Normal 2 2 2 7 4 5" xfId="17900" xr:uid="{00000000-0005-0000-0000-0000A7270000}"/>
    <cellStyle name="Normal 2 2 2 7 5" xfId="3004" xr:uid="{00000000-0005-0000-0000-0000A8270000}"/>
    <cellStyle name="Normal 2 2 2 7 5 2" xfId="11150" xr:uid="{00000000-0005-0000-0000-0000A9270000}"/>
    <cellStyle name="Normal 2 2 2 7 5 2 2" xfId="27446" xr:uid="{00000000-0005-0000-0000-0000AA270000}"/>
    <cellStyle name="Normal 2 2 2 7 5 3" xfId="19300" xr:uid="{00000000-0005-0000-0000-0000AB270000}"/>
    <cellStyle name="Normal 2 2 2 7 6" xfId="5493" xr:uid="{00000000-0005-0000-0000-0000AC270000}"/>
    <cellStyle name="Normal 2 2 2 7 6 2" xfId="13639" xr:uid="{00000000-0005-0000-0000-0000AD270000}"/>
    <cellStyle name="Normal 2 2 2 7 6 2 2" xfId="29935" xr:uid="{00000000-0005-0000-0000-0000AE270000}"/>
    <cellStyle name="Normal 2 2 2 7 6 3" xfId="21789" xr:uid="{00000000-0005-0000-0000-0000AF270000}"/>
    <cellStyle name="Normal 2 2 2 7 7" xfId="8340" xr:uid="{00000000-0005-0000-0000-0000B0270000}"/>
    <cellStyle name="Normal 2 2 2 7 7 2" xfId="24636" xr:uid="{00000000-0005-0000-0000-0000B1270000}"/>
    <cellStyle name="Normal 2 2 2 7 8" xfId="16490" xr:uid="{00000000-0005-0000-0000-0000B2270000}"/>
    <cellStyle name="Normal 2 2 2 8" xfId="269" xr:uid="{00000000-0005-0000-0000-0000B3270000}"/>
    <cellStyle name="Normal 2 2 2 8 2" xfId="613" xr:uid="{00000000-0005-0000-0000-0000B4270000}"/>
    <cellStyle name="Normal 2 2 2 8 2 2" xfId="1319" xr:uid="{00000000-0005-0000-0000-0000B5270000}"/>
    <cellStyle name="Normal 2 2 2 8 2 2 2" xfId="2729" xr:uid="{00000000-0005-0000-0000-0000B6270000}"/>
    <cellStyle name="Normal 2 2 2 8 2 2 2 2" xfId="5201" xr:uid="{00000000-0005-0000-0000-0000B7270000}"/>
    <cellStyle name="Normal 2 2 2 8 2 2 2 2 2" xfId="13347" xr:uid="{00000000-0005-0000-0000-0000B8270000}"/>
    <cellStyle name="Normal 2 2 2 8 2 2 2 2 2 2" xfId="29643" xr:uid="{00000000-0005-0000-0000-0000B9270000}"/>
    <cellStyle name="Normal 2 2 2 8 2 2 2 2 3" xfId="21497" xr:uid="{00000000-0005-0000-0000-0000BA270000}"/>
    <cellStyle name="Normal 2 2 2 8 2 2 2 3" xfId="8028" xr:uid="{00000000-0005-0000-0000-0000BB270000}"/>
    <cellStyle name="Normal 2 2 2 8 2 2 2 3 2" xfId="16174" xr:uid="{00000000-0005-0000-0000-0000BC270000}"/>
    <cellStyle name="Normal 2 2 2 8 2 2 2 3 2 2" xfId="32470" xr:uid="{00000000-0005-0000-0000-0000BD270000}"/>
    <cellStyle name="Normal 2 2 2 8 2 2 2 3 3" xfId="24324" xr:uid="{00000000-0005-0000-0000-0000BE270000}"/>
    <cellStyle name="Normal 2 2 2 8 2 2 2 4" xfId="10875" xr:uid="{00000000-0005-0000-0000-0000BF270000}"/>
    <cellStyle name="Normal 2 2 2 8 2 2 2 4 2" xfId="27171" xr:uid="{00000000-0005-0000-0000-0000C0270000}"/>
    <cellStyle name="Normal 2 2 2 8 2 2 2 5" xfId="19025" xr:uid="{00000000-0005-0000-0000-0000C1270000}"/>
    <cellStyle name="Normal 2 2 2 8 2 2 3" xfId="3983" xr:uid="{00000000-0005-0000-0000-0000C2270000}"/>
    <cellStyle name="Normal 2 2 2 8 2 2 3 2" xfId="12129" xr:uid="{00000000-0005-0000-0000-0000C3270000}"/>
    <cellStyle name="Normal 2 2 2 8 2 2 3 2 2" xfId="28425" xr:uid="{00000000-0005-0000-0000-0000C4270000}"/>
    <cellStyle name="Normal 2 2 2 8 2 2 3 3" xfId="20279" xr:uid="{00000000-0005-0000-0000-0000C5270000}"/>
    <cellStyle name="Normal 2 2 2 8 2 2 4" xfId="6618" xr:uid="{00000000-0005-0000-0000-0000C6270000}"/>
    <cellStyle name="Normal 2 2 2 8 2 2 4 2" xfId="14764" xr:uid="{00000000-0005-0000-0000-0000C7270000}"/>
    <cellStyle name="Normal 2 2 2 8 2 2 4 2 2" xfId="31060" xr:uid="{00000000-0005-0000-0000-0000C8270000}"/>
    <cellStyle name="Normal 2 2 2 8 2 2 4 3" xfId="22914" xr:uid="{00000000-0005-0000-0000-0000C9270000}"/>
    <cellStyle name="Normal 2 2 2 8 2 2 5" xfId="9465" xr:uid="{00000000-0005-0000-0000-0000CA270000}"/>
    <cellStyle name="Normal 2 2 2 8 2 2 5 2" xfId="25761" xr:uid="{00000000-0005-0000-0000-0000CB270000}"/>
    <cellStyle name="Normal 2 2 2 8 2 2 6" xfId="17615" xr:uid="{00000000-0005-0000-0000-0000CC270000}"/>
    <cellStyle name="Normal 2 2 2 8 2 3" xfId="2024" xr:uid="{00000000-0005-0000-0000-0000CD270000}"/>
    <cellStyle name="Normal 2 2 2 8 2 3 2" xfId="4592" xr:uid="{00000000-0005-0000-0000-0000CE270000}"/>
    <cellStyle name="Normal 2 2 2 8 2 3 2 2" xfId="12738" xr:uid="{00000000-0005-0000-0000-0000CF270000}"/>
    <cellStyle name="Normal 2 2 2 8 2 3 2 2 2" xfId="29034" xr:uid="{00000000-0005-0000-0000-0000D0270000}"/>
    <cellStyle name="Normal 2 2 2 8 2 3 2 3" xfId="20888" xr:uid="{00000000-0005-0000-0000-0000D1270000}"/>
    <cellStyle name="Normal 2 2 2 8 2 3 3" xfId="7323" xr:uid="{00000000-0005-0000-0000-0000D2270000}"/>
    <cellStyle name="Normal 2 2 2 8 2 3 3 2" xfId="15469" xr:uid="{00000000-0005-0000-0000-0000D3270000}"/>
    <cellStyle name="Normal 2 2 2 8 2 3 3 2 2" xfId="31765" xr:uid="{00000000-0005-0000-0000-0000D4270000}"/>
    <cellStyle name="Normal 2 2 2 8 2 3 3 3" xfId="23619" xr:uid="{00000000-0005-0000-0000-0000D5270000}"/>
    <cellStyle name="Normal 2 2 2 8 2 3 4" xfId="10170" xr:uid="{00000000-0005-0000-0000-0000D6270000}"/>
    <cellStyle name="Normal 2 2 2 8 2 3 4 2" xfId="26466" xr:uid="{00000000-0005-0000-0000-0000D7270000}"/>
    <cellStyle name="Normal 2 2 2 8 2 3 5" xfId="18320" xr:uid="{00000000-0005-0000-0000-0000D8270000}"/>
    <cellStyle name="Normal 2 2 2 8 2 4" xfId="3374" xr:uid="{00000000-0005-0000-0000-0000D9270000}"/>
    <cellStyle name="Normal 2 2 2 8 2 4 2" xfId="11520" xr:uid="{00000000-0005-0000-0000-0000DA270000}"/>
    <cellStyle name="Normal 2 2 2 8 2 4 2 2" xfId="27816" xr:uid="{00000000-0005-0000-0000-0000DB270000}"/>
    <cellStyle name="Normal 2 2 2 8 2 4 3" xfId="19670" xr:uid="{00000000-0005-0000-0000-0000DC270000}"/>
    <cellStyle name="Normal 2 2 2 8 2 5" xfId="5913" xr:uid="{00000000-0005-0000-0000-0000DD270000}"/>
    <cellStyle name="Normal 2 2 2 8 2 5 2" xfId="14059" xr:uid="{00000000-0005-0000-0000-0000DE270000}"/>
    <cellStyle name="Normal 2 2 2 8 2 5 2 2" xfId="30355" xr:uid="{00000000-0005-0000-0000-0000DF270000}"/>
    <cellStyle name="Normal 2 2 2 8 2 5 3" xfId="22209" xr:uid="{00000000-0005-0000-0000-0000E0270000}"/>
    <cellStyle name="Normal 2 2 2 8 2 6" xfId="8760" xr:uid="{00000000-0005-0000-0000-0000E1270000}"/>
    <cellStyle name="Normal 2 2 2 8 2 6 2" xfId="25056" xr:uid="{00000000-0005-0000-0000-0000E2270000}"/>
    <cellStyle name="Normal 2 2 2 8 2 7" xfId="16910" xr:uid="{00000000-0005-0000-0000-0000E3270000}"/>
    <cellStyle name="Normal 2 2 2 8 3" xfId="975" xr:uid="{00000000-0005-0000-0000-0000E4270000}"/>
    <cellStyle name="Normal 2 2 2 8 3 2" xfId="2385" xr:uid="{00000000-0005-0000-0000-0000E5270000}"/>
    <cellStyle name="Normal 2 2 2 8 3 2 2" xfId="4905" xr:uid="{00000000-0005-0000-0000-0000E6270000}"/>
    <cellStyle name="Normal 2 2 2 8 3 2 2 2" xfId="13051" xr:uid="{00000000-0005-0000-0000-0000E7270000}"/>
    <cellStyle name="Normal 2 2 2 8 3 2 2 2 2" xfId="29347" xr:uid="{00000000-0005-0000-0000-0000E8270000}"/>
    <cellStyle name="Normal 2 2 2 8 3 2 2 3" xfId="21201" xr:uid="{00000000-0005-0000-0000-0000E9270000}"/>
    <cellStyle name="Normal 2 2 2 8 3 2 3" xfId="7684" xr:uid="{00000000-0005-0000-0000-0000EA270000}"/>
    <cellStyle name="Normal 2 2 2 8 3 2 3 2" xfId="15830" xr:uid="{00000000-0005-0000-0000-0000EB270000}"/>
    <cellStyle name="Normal 2 2 2 8 3 2 3 2 2" xfId="32126" xr:uid="{00000000-0005-0000-0000-0000EC270000}"/>
    <cellStyle name="Normal 2 2 2 8 3 2 3 3" xfId="23980" xr:uid="{00000000-0005-0000-0000-0000ED270000}"/>
    <cellStyle name="Normal 2 2 2 8 3 2 4" xfId="10531" xr:uid="{00000000-0005-0000-0000-0000EE270000}"/>
    <cellStyle name="Normal 2 2 2 8 3 2 4 2" xfId="26827" xr:uid="{00000000-0005-0000-0000-0000EF270000}"/>
    <cellStyle name="Normal 2 2 2 8 3 2 5" xfId="18681" xr:uid="{00000000-0005-0000-0000-0000F0270000}"/>
    <cellStyle name="Normal 2 2 2 8 3 3" xfId="3687" xr:uid="{00000000-0005-0000-0000-0000F1270000}"/>
    <cellStyle name="Normal 2 2 2 8 3 3 2" xfId="11833" xr:uid="{00000000-0005-0000-0000-0000F2270000}"/>
    <cellStyle name="Normal 2 2 2 8 3 3 2 2" xfId="28129" xr:uid="{00000000-0005-0000-0000-0000F3270000}"/>
    <cellStyle name="Normal 2 2 2 8 3 3 3" xfId="19983" xr:uid="{00000000-0005-0000-0000-0000F4270000}"/>
    <cellStyle name="Normal 2 2 2 8 3 4" xfId="6274" xr:uid="{00000000-0005-0000-0000-0000F5270000}"/>
    <cellStyle name="Normal 2 2 2 8 3 4 2" xfId="14420" xr:uid="{00000000-0005-0000-0000-0000F6270000}"/>
    <cellStyle name="Normal 2 2 2 8 3 4 2 2" xfId="30716" xr:uid="{00000000-0005-0000-0000-0000F7270000}"/>
    <cellStyle name="Normal 2 2 2 8 3 4 3" xfId="22570" xr:uid="{00000000-0005-0000-0000-0000F8270000}"/>
    <cellStyle name="Normal 2 2 2 8 3 5" xfId="9121" xr:uid="{00000000-0005-0000-0000-0000F9270000}"/>
    <cellStyle name="Normal 2 2 2 8 3 5 2" xfId="25417" xr:uid="{00000000-0005-0000-0000-0000FA270000}"/>
    <cellStyle name="Normal 2 2 2 8 3 6" xfId="17271" xr:uid="{00000000-0005-0000-0000-0000FB270000}"/>
    <cellStyle name="Normal 2 2 2 8 4" xfId="1680" xr:uid="{00000000-0005-0000-0000-0000FC270000}"/>
    <cellStyle name="Normal 2 2 2 8 4 2" xfId="4296" xr:uid="{00000000-0005-0000-0000-0000FD270000}"/>
    <cellStyle name="Normal 2 2 2 8 4 2 2" xfId="12442" xr:uid="{00000000-0005-0000-0000-0000FE270000}"/>
    <cellStyle name="Normal 2 2 2 8 4 2 2 2" xfId="28738" xr:uid="{00000000-0005-0000-0000-0000FF270000}"/>
    <cellStyle name="Normal 2 2 2 8 4 2 3" xfId="20592" xr:uid="{00000000-0005-0000-0000-000000280000}"/>
    <cellStyle name="Normal 2 2 2 8 4 3" xfId="6979" xr:uid="{00000000-0005-0000-0000-000001280000}"/>
    <cellStyle name="Normal 2 2 2 8 4 3 2" xfId="15125" xr:uid="{00000000-0005-0000-0000-000002280000}"/>
    <cellStyle name="Normal 2 2 2 8 4 3 2 2" xfId="31421" xr:uid="{00000000-0005-0000-0000-000003280000}"/>
    <cellStyle name="Normal 2 2 2 8 4 3 3" xfId="23275" xr:uid="{00000000-0005-0000-0000-000004280000}"/>
    <cellStyle name="Normal 2 2 2 8 4 4" xfId="9826" xr:uid="{00000000-0005-0000-0000-000005280000}"/>
    <cellStyle name="Normal 2 2 2 8 4 4 2" xfId="26122" xr:uid="{00000000-0005-0000-0000-000006280000}"/>
    <cellStyle name="Normal 2 2 2 8 4 5" xfId="17976" xr:uid="{00000000-0005-0000-0000-000007280000}"/>
    <cellStyle name="Normal 2 2 2 8 5" xfId="3078" xr:uid="{00000000-0005-0000-0000-000008280000}"/>
    <cellStyle name="Normal 2 2 2 8 5 2" xfId="11224" xr:uid="{00000000-0005-0000-0000-000009280000}"/>
    <cellStyle name="Normal 2 2 2 8 5 2 2" xfId="27520" xr:uid="{00000000-0005-0000-0000-00000A280000}"/>
    <cellStyle name="Normal 2 2 2 8 5 3" xfId="19374" xr:uid="{00000000-0005-0000-0000-00000B280000}"/>
    <cellStyle name="Normal 2 2 2 8 6" xfId="5569" xr:uid="{00000000-0005-0000-0000-00000C280000}"/>
    <cellStyle name="Normal 2 2 2 8 6 2" xfId="13715" xr:uid="{00000000-0005-0000-0000-00000D280000}"/>
    <cellStyle name="Normal 2 2 2 8 6 2 2" xfId="30011" xr:uid="{00000000-0005-0000-0000-00000E280000}"/>
    <cellStyle name="Normal 2 2 2 8 6 3" xfId="21865" xr:uid="{00000000-0005-0000-0000-00000F280000}"/>
    <cellStyle name="Normal 2 2 2 8 7" xfId="8416" xr:uid="{00000000-0005-0000-0000-000010280000}"/>
    <cellStyle name="Normal 2 2 2 8 7 2" xfId="24712" xr:uid="{00000000-0005-0000-0000-000011280000}"/>
    <cellStyle name="Normal 2 2 2 8 8" xfId="16566" xr:uid="{00000000-0005-0000-0000-000012280000}"/>
    <cellStyle name="Normal 2 2 2 9" xfId="359" xr:uid="{00000000-0005-0000-0000-000013280000}"/>
    <cellStyle name="Normal 2 2 2 9 2" xfId="1065" xr:uid="{00000000-0005-0000-0000-000014280000}"/>
    <cellStyle name="Normal 2 2 2 9 2 2" xfId="2475" xr:uid="{00000000-0005-0000-0000-000015280000}"/>
    <cellStyle name="Normal 2 2 2 9 2 2 2" xfId="4979" xr:uid="{00000000-0005-0000-0000-000016280000}"/>
    <cellStyle name="Normal 2 2 2 9 2 2 2 2" xfId="13125" xr:uid="{00000000-0005-0000-0000-000017280000}"/>
    <cellStyle name="Normal 2 2 2 9 2 2 2 2 2" xfId="29421" xr:uid="{00000000-0005-0000-0000-000018280000}"/>
    <cellStyle name="Normal 2 2 2 9 2 2 2 3" xfId="21275" xr:uid="{00000000-0005-0000-0000-000019280000}"/>
    <cellStyle name="Normal 2 2 2 9 2 2 3" xfId="7774" xr:uid="{00000000-0005-0000-0000-00001A280000}"/>
    <cellStyle name="Normal 2 2 2 9 2 2 3 2" xfId="15920" xr:uid="{00000000-0005-0000-0000-00001B280000}"/>
    <cellStyle name="Normal 2 2 2 9 2 2 3 2 2" xfId="32216" xr:uid="{00000000-0005-0000-0000-00001C280000}"/>
    <cellStyle name="Normal 2 2 2 9 2 2 3 3" xfId="24070" xr:uid="{00000000-0005-0000-0000-00001D280000}"/>
    <cellStyle name="Normal 2 2 2 9 2 2 4" xfId="10621" xr:uid="{00000000-0005-0000-0000-00001E280000}"/>
    <cellStyle name="Normal 2 2 2 9 2 2 4 2" xfId="26917" xr:uid="{00000000-0005-0000-0000-00001F280000}"/>
    <cellStyle name="Normal 2 2 2 9 2 2 5" xfId="18771" xr:uid="{00000000-0005-0000-0000-000020280000}"/>
    <cellStyle name="Normal 2 2 2 9 2 3" xfId="3761" xr:uid="{00000000-0005-0000-0000-000021280000}"/>
    <cellStyle name="Normal 2 2 2 9 2 3 2" xfId="11907" xr:uid="{00000000-0005-0000-0000-000022280000}"/>
    <cellStyle name="Normal 2 2 2 9 2 3 2 2" xfId="28203" xr:uid="{00000000-0005-0000-0000-000023280000}"/>
    <cellStyle name="Normal 2 2 2 9 2 3 3" xfId="20057" xr:uid="{00000000-0005-0000-0000-000024280000}"/>
    <cellStyle name="Normal 2 2 2 9 2 4" xfId="6364" xr:uid="{00000000-0005-0000-0000-000025280000}"/>
    <cellStyle name="Normal 2 2 2 9 2 4 2" xfId="14510" xr:uid="{00000000-0005-0000-0000-000026280000}"/>
    <cellStyle name="Normal 2 2 2 9 2 4 2 2" xfId="30806" xr:uid="{00000000-0005-0000-0000-000027280000}"/>
    <cellStyle name="Normal 2 2 2 9 2 4 3" xfId="22660" xr:uid="{00000000-0005-0000-0000-000028280000}"/>
    <cellStyle name="Normal 2 2 2 9 2 5" xfId="9211" xr:uid="{00000000-0005-0000-0000-000029280000}"/>
    <cellStyle name="Normal 2 2 2 9 2 5 2" xfId="25507" xr:uid="{00000000-0005-0000-0000-00002A280000}"/>
    <cellStyle name="Normal 2 2 2 9 2 6" xfId="17361" xr:uid="{00000000-0005-0000-0000-00002B280000}"/>
    <cellStyle name="Normal 2 2 2 9 3" xfId="1770" xr:uid="{00000000-0005-0000-0000-00002C280000}"/>
    <cellStyle name="Normal 2 2 2 9 3 2" xfId="4370" xr:uid="{00000000-0005-0000-0000-00002D280000}"/>
    <cellStyle name="Normal 2 2 2 9 3 2 2" xfId="12516" xr:uid="{00000000-0005-0000-0000-00002E280000}"/>
    <cellStyle name="Normal 2 2 2 9 3 2 2 2" xfId="28812" xr:uid="{00000000-0005-0000-0000-00002F280000}"/>
    <cellStyle name="Normal 2 2 2 9 3 2 3" xfId="20666" xr:uid="{00000000-0005-0000-0000-000030280000}"/>
    <cellStyle name="Normal 2 2 2 9 3 3" xfId="7069" xr:uid="{00000000-0005-0000-0000-000031280000}"/>
    <cellStyle name="Normal 2 2 2 9 3 3 2" xfId="15215" xr:uid="{00000000-0005-0000-0000-000032280000}"/>
    <cellStyle name="Normal 2 2 2 9 3 3 2 2" xfId="31511" xr:uid="{00000000-0005-0000-0000-000033280000}"/>
    <cellStyle name="Normal 2 2 2 9 3 3 3" xfId="23365" xr:uid="{00000000-0005-0000-0000-000034280000}"/>
    <cellStyle name="Normal 2 2 2 9 3 4" xfId="9916" xr:uid="{00000000-0005-0000-0000-000035280000}"/>
    <cellStyle name="Normal 2 2 2 9 3 4 2" xfId="26212" xr:uid="{00000000-0005-0000-0000-000036280000}"/>
    <cellStyle name="Normal 2 2 2 9 3 5" xfId="18066" xr:uid="{00000000-0005-0000-0000-000037280000}"/>
    <cellStyle name="Normal 2 2 2 9 4" xfId="3152" xr:uid="{00000000-0005-0000-0000-000038280000}"/>
    <cellStyle name="Normal 2 2 2 9 4 2" xfId="11298" xr:uid="{00000000-0005-0000-0000-000039280000}"/>
    <cellStyle name="Normal 2 2 2 9 4 2 2" xfId="27594" xr:uid="{00000000-0005-0000-0000-00003A280000}"/>
    <cellStyle name="Normal 2 2 2 9 4 3" xfId="19448" xr:uid="{00000000-0005-0000-0000-00003B280000}"/>
    <cellStyle name="Normal 2 2 2 9 5" xfId="5659" xr:uid="{00000000-0005-0000-0000-00003C280000}"/>
    <cellStyle name="Normal 2 2 2 9 5 2" xfId="13805" xr:uid="{00000000-0005-0000-0000-00003D280000}"/>
    <cellStyle name="Normal 2 2 2 9 5 2 2" xfId="30101" xr:uid="{00000000-0005-0000-0000-00003E280000}"/>
    <cellStyle name="Normal 2 2 2 9 5 3" xfId="21955" xr:uid="{00000000-0005-0000-0000-00003F280000}"/>
    <cellStyle name="Normal 2 2 2 9 6" xfId="8506" xr:uid="{00000000-0005-0000-0000-000040280000}"/>
    <cellStyle name="Normal 2 2 2 9 6 2" xfId="24802" xr:uid="{00000000-0005-0000-0000-000041280000}"/>
    <cellStyle name="Normal 2 2 2 9 7" xfId="16656" xr:uid="{00000000-0005-0000-0000-000042280000}"/>
    <cellStyle name="Normal 2 2 3" xfId="19" xr:uid="{00000000-0005-0000-0000-000043280000}"/>
    <cellStyle name="Normal 2 2 3 10" xfId="2860" xr:uid="{00000000-0005-0000-0000-000044280000}"/>
    <cellStyle name="Normal 2 2 3 10 2" xfId="11006" xr:uid="{00000000-0005-0000-0000-000045280000}"/>
    <cellStyle name="Normal 2 2 3 10 2 2" xfId="27302" xr:uid="{00000000-0005-0000-0000-000046280000}"/>
    <cellStyle name="Normal 2 2 3 10 3" xfId="19156" xr:uid="{00000000-0005-0000-0000-000047280000}"/>
    <cellStyle name="Normal 2 2 3 11" xfId="5319" xr:uid="{00000000-0005-0000-0000-000048280000}"/>
    <cellStyle name="Normal 2 2 3 11 2" xfId="13465" xr:uid="{00000000-0005-0000-0000-000049280000}"/>
    <cellStyle name="Normal 2 2 3 11 2 2" xfId="29761" xr:uid="{00000000-0005-0000-0000-00004A280000}"/>
    <cellStyle name="Normal 2 2 3 11 3" xfId="21615" xr:uid="{00000000-0005-0000-0000-00004B280000}"/>
    <cellStyle name="Normal 2 2 3 12" xfId="8166" xr:uid="{00000000-0005-0000-0000-00004C280000}"/>
    <cellStyle name="Normal 2 2 3 12 2" xfId="24462" xr:uid="{00000000-0005-0000-0000-00004D280000}"/>
    <cellStyle name="Normal 2 2 3 13" xfId="16316" xr:uid="{00000000-0005-0000-0000-00004E280000}"/>
    <cellStyle name="Normal 2 2 3 2" xfId="41" xr:uid="{00000000-0005-0000-0000-00004F280000}"/>
    <cellStyle name="Normal 2 2 3 2 10" xfId="5341" xr:uid="{00000000-0005-0000-0000-000050280000}"/>
    <cellStyle name="Normal 2 2 3 2 10 2" xfId="13487" xr:uid="{00000000-0005-0000-0000-000051280000}"/>
    <cellStyle name="Normal 2 2 3 2 10 2 2" xfId="29783" xr:uid="{00000000-0005-0000-0000-000052280000}"/>
    <cellStyle name="Normal 2 2 3 2 10 3" xfId="21637" xr:uid="{00000000-0005-0000-0000-000053280000}"/>
    <cellStyle name="Normal 2 2 3 2 11" xfId="8188" xr:uid="{00000000-0005-0000-0000-000054280000}"/>
    <cellStyle name="Normal 2 2 3 2 11 2" xfId="24484" xr:uid="{00000000-0005-0000-0000-000055280000}"/>
    <cellStyle name="Normal 2 2 3 2 12" xfId="16338" xr:uid="{00000000-0005-0000-0000-000056280000}"/>
    <cellStyle name="Normal 2 2 3 2 2" xfId="85" xr:uid="{00000000-0005-0000-0000-000057280000}"/>
    <cellStyle name="Normal 2 2 3 2 2 10" xfId="8232" xr:uid="{00000000-0005-0000-0000-000058280000}"/>
    <cellStyle name="Normal 2 2 3 2 2 10 2" xfId="24528" xr:uid="{00000000-0005-0000-0000-000059280000}"/>
    <cellStyle name="Normal 2 2 3 2 2 11" xfId="16382" xr:uid="{00000000-0005-0000-0000-00005A280000}"/>
    <cellStyle name="Normal 2 2 3 2 2 2" xfId="175" xr:uid="{00000000-0005-0000-0000-00005B280000}"/>
    <cellStyle name="Normal 2 2 3 2 2 2 2" xfId="519" xr:uid="{00000000-0005-0000-0000-00005C280000}"/>
    <cellStyle name="Normal 2 2 3 2 2 2 2 2" xfId="1225" xr:uid="{00000000-0005-0000-0000-00005D280000}"/>
    <cellStyle name="Normal 2 2 3 2 2 2 2 2 2" xfId="2635" xr:uid="{00000000-0005-0000-0000-00005E280000}"/>
    <cellStyle name="Normal 2 2 3 2 2 2 2 2 2 2" xfId="5111" xr:uid="{00000000-0005-0000-0000-00005F280000}"/>
    <cellStyle name="Normal 2 2 3 2 2 2 2 2 2 2 2" xfId="13257" xr:uid="{00000000-0005-0000-0000-000060280000}"/>
    <cellStyle name="Normal 2 2 3 2 2 2 2 2 2 2 2 2" xfId="29553" xr:uid="{00000000-0005-0000-0000-000061280000}"/>
    <cellStyle name="Normal 2 2 3 2 2 2 2 2 2 2 3" xfId="21407" xr:uid="{00000000-0005-0000-0000-000062280000}"/>
    <cellStyle name="Normal 2 2 3 2 2 2 2 2 2 3" xfId="7934" xr:uid="{00000000-0005-0000-0000-000063280000}"/>
    <cellStyle name="Normal 2 2 3 2 2 2 2 2 2 3 2" xfId="16080" xr:uid="{00000000-0005-0000-0000-000064280000}"/>
    <cellStyle name="Normal 2 2 3 2 2 2 2 2 2 3 2 2" xfId="32376" xr:uid="{00000000-0005-0000-0000-000065280000}"/>
    <cellStyle name="Normal 2 2 3 2 2 2 2 2 2 3 3" xfId="24230" xr:uid="{00000000-0005-0000-0000-000066280000}"/>
    <cellStyle name="Normal 2 2 3 2 2 2 2 2 2 4" xfId="10781" xr:uid="{00000000-0005-0000-0000-000067280000}"/>
    <cellStyle name="Normal 2 2 3 2 2 2 2 2 2 4 2" xfId="27077" xr:uid="{00000000-0005-0000-0000-000068280000}"/>
    <cellStyle name="Normal 2 2 3 2 2 2 2 2 2 5" xfId="18931" xr:uid="{00000000-0005-0000-0000-000069280000}"/>
    <cellStyle name="Normal 2 2 3 2 2 2 2 2 3" xfId="3893" xr:uid="{00000000-0005-0000-0000-00006A280000}"/>
    <cellStyle name="Normal 2 2 3 2 2 2 2 2 3 2" xfId="12039" xr:uid="{00000000-0005-0000-0000-00006B280000}"/>
    <cellStyle name="Normal 2 2 3 2 2 2 2 2 3 2 2" xfId="28335" xr:uid="{00000000-0005-0000-0000-00006C280000}"/>
    <cellStyle name="Normal 2 2 3 2 2 2 2 2 3 3" xfId="20189" xr:uid="{00000000-0005-0000-0000-00006D280000}"/>
    <cellStyle name="Normal 2 2 3 2 2 2 2 2 4" xfId="6524" xr:uid="{00000000-0005-0000-0000-00006E280000}"/>
    <cellStyle name="Normal 2 2 3 2 2 2 2 2 4 2" xfId="14670" xr:uid="{00000000-0005-0000-0000-00006F280000}"/>
    <cellStyle name="Normal 2 2 3 2 2 2 2 2 4 2 2" xfId="30966" xr:uid="{00000000-0005-0000-0000-000070280000}"/>
    <cellStyle name="Normal 2 2 3 2 2 2 2 2 4 3" xfId="22820" xr:uid="{00000000-0005-0000-0000-000071280000}"/>
    <cellStyle name="Normal 2 2 3 2 2 2 2 2 5" xfId="9371" xr:uid="{00000000-0005-0000-0000-000072280000}"/>
    <cellStyle name="Normal 2 2 3 2 2 2 2 2 5 2" xfId="25667" xr:uid="{00000000-0005-0000-0000-000073280000}"/>
    <cellStyle name="Normal 2 2 3 2 2 2 2 2 6" xfId="17521" xr:uid="{00000000-0005-0000-0000-000074280000}"/>
    <cellStyle name="Normal 2 2 3 2 2 2 2 3" xfId="1930" xr:uid="{00000000-0005-0000-0000-000075280000}"/>
    <cellStyle name="Normal 2 2 3 2 2 2 2 3 2" xfId="4502" xr:uid="{00000000-0005-0000-0000-000076280000}"/>
    <cellStyle name="Normal 2 2 3 2 2 2 2 3 2 2" xfId="12648" xr:uid="{00000000-0005-0000-0000-000077280000}"/>
    <cellStyle name="Normal 2 2 3 2 2 2 2 3 2 2 2" xfId="28944" xr:uid="{00000000-0005-0000-0000-000078280000}"/>
    <cellStyle name="Normal 2 2 3 2 2 2 2 3 2 3" xfId="20798" xr:uid="{00000000-0005-0000-0000-000079280000}"/>
    <cellStyle name="Normal 2 2 3 2 2 2 2 3 3" xfId="7229" xr:uid="{00000000-0005-0000-0000-00007A280000}"/>
    <cellStyle name="Normal 2 2 3 2 2 2 2 3 3 2" xfId="15375" xr:uid="{00000000-0005-0000-0000-00007B280000}"/>
    <cellStyle name="Normal 2 2 3 2 2 2 2 3 3 2 2" xfId="31671" xr:uid="{00000000-0005-0000-0000-00007C280000}"/>
    <cellStyle name="Normal 2 2 3 2 2 2 2 3 3 3" xfId="23525" xr:uid="{00000000-0005-0000-0000-00007D280000}"/>
    <cellStyle name="Normal 2 2 3 2 2 2 2 3 4" xfId="10076" xr:uid="{00000000-0005-0000-0000-00007E280000}"/>
    <cellStyle name="Normal 2 2 3 2 2 2 2 3 4 2" xfId="26372" xr:uid="{00000000-0005-0000-0000-00007F280000}"/>
    <cellStyle name="Normal 2 2 3 2 2 2 2 3 5" xfId="18226" xr:uid="{00000000-0005-0000-0000-000080280000}"/>
    <cellStyle name="Normal 2 2 3 2 2 2 2 4" xfId="3284" xr:uid="{00000000-0005-0000-0000-000081280000}"/>
    <cellStyle name="Normal 2 2 3 2 2 2 2 4 2" xfId="11430" xr:uid="{00000000-0005-0000-0000-000082280000}"/>
    <cellStyle name="Normal 2 2 3 2 2 2 2 4 2 2" xfId="27726" xr:uid="{00000000-0005-0000-0000-000083280000}"/>
    <cellStyle name="Normal 2 2 3 2 2 2 2 4 3" xfId="19580" xr:uid="{00000000-0005-0000-0000-000084280000}"/>
    <cellStyle name="Normal 2 2 3 2 2 2 2 5" xfId="5819" xr:uid="{00000000-0005-0000-0000-000085280000}"/>
    <cellStyle name="Normal 2 2 3 2 2 2 2 5 2" xfId="13965" xr:uid="{00000000-0005-0000-0000-000086280000}"/>
    <cellStyle name="Normal 2 2 3 2 2 2 2 5 2 2" xfId="30261" xr:uid="{00000000-0005-0000-0000-000087280000}"/>
    <cellStyle name="Normal 2 2 3 2 2 2 2 5 3" xfId="22115" xr:uid="{00000000-0005-0000-0000-000088280000}"/>
    <cellStyle name="Normal 2 2 3 2 2 2 2 6" xfId="8666" xr:uid="{00000000-0005-0000-0000-000089280000}"/>
    <cellStyle name="Normal 2 2 3 2 2 2 2 6 2" xfId="24962" xr:uid="{00000000-0005-0000-0000-00008A280000}"/>
    <cellStyle name="Normal 2 2 3 2 2 2 2 7" xfId="16816" xr:uid="{00000000-0005-0000-0000-00008B280000}"/>
    <cellStyle name="Normal 2 2 3 2 2 2 3" xfId="881" xr:uid="{00000000-0005-0000-0000-00008C280000}"/>
    <cellStyle name="Normal 2 2 3 2 2 2 3 2" xfId="2291" xr:uid="{00000000-0005-0000-0000-00008D280000}"/>
    <cellStyle name="Normal 2 2 3 2 2 2 3 2 2" xfId="4815" xr:uid="{00000000-0005-0000-0000-00008E280000}"/>
    <cellStyle name="Normal 2 2 3 2 2 2 3 2 2 2" xfId="12961" xr:uid="{00000000-0005-0000-0000-00008F280000}"/>
    <cellStyle name="Normal 2 2 3 2 2 2 3 2 2 2 2" xfId="29257" xr:uid="{00000000-0005-0000-0000-000090280000}"/>
    <cellStyle name="Normal 2 2 3 2 2 2 3 2 2 3" xfId="21111" xr:uid="{00000000-0005-0000-0000-000091280000}"/>
    <cellStyle name="Normal 2 2 3 2 2 2 3 2 3" xfId="7590" xr:uid="{00000000-0005-0000-0000-000092280000}"/>
    <cellStyle name="Normal 2 2 3 2 2 2 3 2 3 2" xfId="15736" xr:uid="{00000000-0005-0000-0000-000093280000}"/>
    <cellStyle name="Normal 2 2 3 2 2 2 3 2 3 2 2" xfId="32032" xr:uid="{00000000-0005-0000-0000-000094280000}"/>
    <cellStyle name="Normal 2 2 3 2 2 2 3 2 3 3" xfId="23886" xr:uid="{00000000-0005-0000-0000-000095280000}"/>
    <cellStyle name="Normal 2 2 3 2 2 2 3 2 4" xfId="10437" xr:uid="{00000000-0005-0000-0000-000096280000}"/>
    <cellStyle name="Normal 2 2 3 2 2 2 3 2 4 2" xfId="26733" xr:uid="{00000000-0005-0000-0000-000097280000}"/>
    <cellStyle name="Normal 2 2 3 2 2 2 3 2 5" xfId="18587" xr:uid="{00000000-0005-0000-0000-000098280000}"/>
    <cellStyle name="Normal 2 2 3 2 2 2 3 3" xfId="3597" xr:uid="{00000000-0005-0000-0000-000099280000}"/>
    <cellStyle name="Normal 2 2 3 2 2 2 3 3 2" xfId="11743" xr:uid="{00000000-0005-0000-0000-00009A280000}"/>
    <cellStyle name="Normal 2 2 3 2 2 2 3 3 2 2" xfId="28039" xr:uid="{00000000-0005-0000-0000-00009B280000}"/>
    <cellStyle name="Normal 2 2 3 2 2 2 3 3 3" xfId="19893" xr:uid="{00000000-0005-0000-0000-00009C280000}"/>
    <cellStyle name="Normal 2 2 3 2 2 2 3 4" xfId="6180" xr:uid="{00000000-0005-0000-0000-00009D280000}"/>
    <cellStyle name="Normal 2 2 3 2 2 2 3 4 2" xfId="14326" xr:uid="{00000000-0005-0000-0000-00009E280000}"/>
    <cellStyle name="Normal 2 2 3 2 2 2 3 4 2 2" xfId="30622" xr:uid="{00000000-0005-0000-0000-00009F280000}"/>
    <cellStyle name="Normal 2 2 3 2 2 2 3 4 3" xfId="22476" xr:uid="{00000000-0005-0000-0000-0000A0280000}"/>
    <cellStyle name="Normal 2 2 3 2 2 2 3 5" xfId="9027" xr:uid="{00000000-0005-0000-0000-0000A1280000}"/>
    <cellStyle name="Normal 2 2 3 2 2 2 3 5 2" xfId="25323" xr:uid="{00000000-0005-0000-0000-0000A2280000}"/>
    <cellStyle name="Normal 2 2 3 2 2 2 3 6" xfId="17177" xr:uid="{00000000-0005-0000-0000-0000A3280000}"/>
    <cellStyle name="Normal 2 2 3 2 2 2 4" xfId="1586" xr:uid="{00000000-0005-0000-0000-0000A4280000}"/>
    <cellStyle name="Normal 2 2 3 2 2 2 4 2" xfId="4206" xr:uid="{00000000-0005-0000-0000-0000A5280000}"/>
    <cellStyle name="Normal 2 2 3 2 2 2 4 2 2" xfId="12352" xr:uid="{00000000-0005-0000-0000-0000A6280000}"/>
    <cellStyle name="Normal 2 2 3 2 2 2 4 2 2 2" xfId="28648" xr:uid="{00000000-0005-0000-0000-0000A7280000}"/>
    <cellStyle name="Normal 2 2 3 2 2 2 4 2 3" xfId="20502" xr:uid="{00000000-0005-0000-0000-0000A8280000}"/>
    <cellStyle name="Normal 2 2 3 2 2 2 4 3" xfId="6885" xr:uid="{00000000-0005-0000-0000-0000A9280000}"/>
    <cellStyle name="Normal 2 2 3 2 2 2 4 3 2" xfId="15031" xr:uid="{00000000-0005-0000-0000-0000AA280000}"/>
    <cellStyle name="Normal 2 2 3 2 2 2 4 3 2 2" xfId="31327" xr:uid="{00000000-0005-0000-0000-0000AB280000}"/>
    <cellStyle name="Normal 2 2 3 2 2 2 4 3 3" xfId="23181" xr:uid="{00000000-0005-0000-0000-0000AC280000}"/>
    <cellStyle name="Normal 2 2 3 2 2 2 4 4" xfId="9732" xr:uid="{00000000-0005-0000-0000-0000AD280000}"/>
    <cellStyle name="Normal 2 2 3 2 2 2 4 4 2" xfId="26028" xr:uid="{00000000-0005-0000-0000-0000AE280000}"/>
    <cellStyle name="Normal 2 2 3 2 2 2 4 5" xfId="17882" xr:uid="{00000000-0005-0000-0000-0000AF280000}"/>
    <cellStyle name="Normal 2 2 3 2 2 2 5" xfId="2988" xr:uid="{00000000-0005-0000-0000-0000B0280000}"/>
    <cellStyle name="Normal 2 2 3 2 2 2 5 2" xfId="11134" xr:uid="{00000000-0005-0000-0000-0000B1280000}"/>
    <cellStyle name="Normal 2 2 3 2 2 2 5 2 2" xfId="27430" xr:uid="{00000000-0005-0000-0000-0000B2280000}"/>
    <cellStyle name="Normal 2 2 3 2 2 2 5 3" xfId="19284" xr:uid="{00000000-0005-0000-0000-0000B3280000}"/>
    <cellStyle name="Normal 2 2 3 2 2 2 6" xfId="5475" xr:uid="{00000000-0005-0000-0000-0000B4280000}"/>
    <cellStyle name="Normal 2 2 3 2 2 2 6 2" xfId="13621" xr:uid="{00000000-0005-0000-0000-0000B5280000}"/>
    <cellStyle name="Normal 2 2 3 2 2 2 6 2 2" xfId="29917" xr:uid="{00000000-0005-0000-0000-0000B6280000}"/>
    <cellStyle name="Normal 2 2 3 2 2 2 6 3" xfId="21771" xr:uid="{00000000-0005-0000-0000-0000B7280000}"/>
    <cellStyle name="Normal 2 2 3 2 2 2 7" xfId="8322" xr:uid="{00000000-0005-0000-0000-0000B8280000}"/>
    <cellStyle name="Normal 2 2 3 2 2 2 7 2" xfId="24618" xr:uid="{00000000-0005-0000-0000-0000B9280000}"/>
    <cellStyle name="Normal 2 2 3 2 2 2 8" xfId="16472" xr:uid="{00000000-0005-0000-0000-0000BA280000}"/>
    <cellStyle name="Normal 2 2 3 2 2 3" xfId="251" xr:uid="{00000000-0005-0000-0000-0000BB280000}"/>
    <cellStyle name="Normal 2 2 3 2 2 3 2" xfId="595" xr:uid="{00000000-0005-0000-0000-0000BC280000}"/>
    <cellStyle name="Normal 2 2 3 2 2 3 2 2" xfId="1301" xr:uid="{00000000-0005-0000-0000-0000BD280000}"/>
    <cellStyle name="Normal 2 2 3 2 2 3 2 2 2" xfId="2711" xr:uid="{00000000-0005-0000-0000-0000BE280000}"/>
    <cellStyle name="Normal 2 2 3 2 2 3 2 2 2 2" xfId="5185" xr:uid="{00000000-0005-0000-0000-0000BF280000}"/>
    <cellStyle name="Normal 2 2 3 2 2 3 2 2 2 2 2" xfId="13331" xr:uid="{00000000-0005-0000-0000-0000C0280000}"/>
    <cellStyle name="Normal 2 2 3 2 2 3 2 2 2 2 2 2" xfId="29627" xr:uid="{00000000-0005-0000-0000-0000C1280000}"/>
    <cellStyle name="Normal 2 2 3 2 2 3 2 2 2 2 3" xfId="21481" xr:uid="{00000000-0005-0000-0000-0000C2280000}"/>
    <cellStyle name="Normal 2 2 3 2 2 3 2 2 2 3" xfId="8010" xr:uid="{00000000-0005-0000-0000-0000C3280000}"/>
    <cellStyle name="Normal 2 2 3 2 2 3 2 2 2 3 2" xfId="16156" xr:uid="{00000000-0005-0000-0000-0000C4280000}"/>
    <cellStyle name="Normal 2 2 3 2 2 3 2 2 2 3 2 2" xfId="32452" xr:uid="{00000000-0005-0000-0000-0000C5280000}"/>
    <cellStyle name="Normal 2 2 3 2 2 3 2 2 2 3 3" xfId="24306" xr:uid="{00000000-0005-0000-0000-0000C6280000}"/>
    <cellStyle name="Normal 2 2 3 2 2 3 2 2 2 4" xfId="10857" xr:uid="{00000000-0005-0000-0000-0000C7280000}"/>
    <cellStyle name="Normal 2 2 3 2 2 3 2 2 2 4 2" xfId="27153" xr:uid="{00000000-0005-0000-0000-0000C8280000}"/>
    <cellStyle name="Normal 2 2 3 2 2 3 2 2 2 5" xfId="19007" xr:uid="{00000000-0005-0000-0000-0000C9280000}"/>
    <cellStyle name="Normal 2 2 3 2 2 3 2 2 3" xfId="3967" xr:uid="{00000000-0005-0000-0000-0000CA280000}"/>
    <cellStyle name="Normal 2 2 3 2 2 3 2 2 3 2" xfId="12113" xr:uid="{00000000-0005-0000-0000-0000CB280000}"/>
    <cellStyle name="Normal 2 2 3 2 2 3 2 2 3 2 2" xfId="28409" xr:uid="{00000000-0005-0000-0000-0000CC280000}"/>
    <cellStyle name="Normal 2 2 3 2 2 3 2 2 3 3" xfId="20263" xr:uid="{00000000-0005-0000-0000-0000CD280000}"/>
    <cellStyle name="Normal 2 2 3 2 2 3 2 2 4" xfId="6600" xr:uid="{00000000-0005-0000-0000-0000CE280000}"/>
    <cellStyle name="Normal 2 2 3 2 2 3 2 2 4 2" xfId="14746" xr:uid="{00000000-0005-0000-0000-0000CF280000}"/>
    <cellStyle name="Normal 2 2 3 2 2 3 2 2 4 2 2" xfId="31042" xr:uid="{00000000-0005-0000-0000-0000D0280000}"/>
    <cellStyle name="Normal 2 2 3 2 2 3 2 2 4 3" xfId="22896" xr:uid="{00000000-0005-0000-0000-0000D1280000}"/>
    <cellStyle name="Normal 2 2 3 2 2 3 2 2 5" xfId="9447" xr:uid="{00000000-0005-0000-0000-0000D2280000}"/>
    <cellStyle name="Normal 2 2 3 2 2 3 2 2 5 2" xfId="25743" xr:uid="{00000000-0005-0000-0000-0000D3280000}"/>
    <cellStyle name="Normal 2 2 3 2 2 3 2 2 6" xfId="17597" xr:uid="{00000000-0005-0000-0000-0000D4280000}"/>
    <cellStyle name="Normal 2 2 3 2 2 3 2 3" xfId="2006" xr:uid="{00000000-0005-0000-0000-0000D5280000}"/>
    <cellStyle name="Normal 2 2 3 2 2 3 2 3 2" xfId="4576" xr:uid="{00000000-0005-0000-0000-0000D6280000}"/>
    <cellStyle name="Normal 2 2 3 2 2 3 2 3 2 2" xfId="12722" xr:uid="{00000000-0005-0000-0000-0000D7280000}"/>
    <cellStyle name="Normal 2 2 3 2 2 3 2 3 2 2 2" xfId="29018" xr:uid="{00000000-0005-0000-0000-0000D8280000}"/>
    <cellStyle name="Normal 2 2 3 2 2 3 2 3 2 3" xfId="20872" xr:uid="{00000000-0005-0000-0000-0000D9280000}"/>
    <cellStyle name="Normal 2 2 3 2 2 3 2 3 3" xfId="7305" xr:uid="{00000000-0005-0000-0000-0000DA280000}"/>
    <cellStyle name="Normal 2 2 3 2 2 3 2 3 3 2" xfId="15451" xr:uid="{00000000-0005-0000-0000-0000DB280000}"/>
    <cellStyle name="Normal 2 2 3 2 2 3 2 3 3 2 2" xfId="31747" xr:uid="{00000000-0005-0000-0000-0000DC280000}"/>
    <cellStyle name="Normal 2 2 3 2 2 3 2 3 3 3" xfId="23601" xr:uid="{00000000-0005-0000-0000-0000DD280000}"/>
    <cellStyle name="Normal 2 2 3 2 2 3 2 3 4" xfId="10152" xr:uid="{00000000-0005-0000-0000-0000DE280000}"/>
    <cellStyle name="Normal 2 2 3 2 2 3 2 3 4 2" xfId="26448" xr:uid="{00000000-0005-0000-0000-0000DF280000}"/>
    <cellStyle name="Normal 2 2 3 2 2 3 2 3 5" xfId="18302" xr:uid="{00000000-0005-0000-0000-0000E0280000}"/>
    <cellStyle name="Normal 2 2 3 2 2 3 2 4" xfId="3358" xr:uid="{00000000-0005-0000-0000-0000E1280000}"/>
    <cellStyle name="Normal 2 2 3 2 2 3 2 4 2" xfId="11504" xr:uid="{00000000-0005-0000-0000-0000E2280000}"/>
    <cellStyle name="Normal 2 2 3 2 2 3 2 4 2 2" xfId="27800" xr:uid="{00000000-0005-0000-0000-0000E3280000}"/>
    <cellStyle name="Normal 2 2 3 2 2 3 2 4 3" xfId="19654" xr:uid="{00000000-0005-0000-0000-0000E4280000}"/>
    <cellStyle name="Normal 2 2 3 2 2 3 2 5" xfId="5895" xr:uid="{00000000-0005-0000-0000-0000E5280000}"/>
    <cellStyle name="Normal 2 2 3 2 2 3 2 5 2" xfId="14041" xr:uid="{00000000-0005-0000-0000-0000E6280000}"/>
    <cellStyle name="Normal 2 2 3 2 2 3 2 5 2 2" xfId="30337" xr:uid="{00000000-0005-0000-0000-0000E7280000}"/>
    <cellStyle name="Normal 2 2 3 2 2 3 2 5 3" xfId="22191" xr:uid="{00000000-0005-0000-0000-0000E8280000}"/>
    <cellStyle name="Normal 2 2 3 2 2 3 2 6" xfId="8742" xr:uid="{00000000-0005-0000-0000-0000E9280000}"/>
    <cellStyle name="Normal 2 2 3 2 2 3 2 6 2" xfId="25038" xr:uid="{00000000-0005-0000-0000-0000EA280000}"/>
    <cellStyle name="Normal 2 2 3 2 2 3 2 7" xfId="16892" xr:uid="{00000000-0005-0000-0000-0000EB280000}"/>
    <cellStyle name="Normal 2 2 3 2 2 3 3" xfId="957" xr:uid="{00000000-0005-0000-0000-0000EC280000}"/>
    <cellStyle name="Normal 2 2 3 2 2 3 3 2" xfId="2367" xr:uid="{00000000-0005-0000-0000-0000ED280000}"/>
    <cellStyle name="Normal 2 2 3 2 2 3 3 2 2" xfId="4889" xr:uid="{00000000-0005-0000-0000-0000EE280000}"/>
    <cellStyle name="Normal 2 2 3 2 2 3 3 2 2 2" xfId="13035" xr:uid="{00000000-0005-0000-0000-0000EF280000}"/>
    <cellStyle name="Normal 2 2 3 2 2 3 3 2 2 2 2" xfId="29331" xr:uid="{00000000-0005-0000-0000-0000F0280000}"/>
    <cellStyle name="Normal 2 2 3 2 2 3 3 2 2 3" xfId="21185" xr:uid="{00000000-0005-0000-0000-0000F1280000}"/>
    <cellStyle name="Normal 2 2 3 2 2 3 3 2 3" xfId="7666" xr:uid="{00000000-0005-0000-0000-0000F2280000}"/>
    <cellStyle name="Normal 2 2 3 2 2 3 3 2 3 2" xfId="15812" xr:uid="{00000000-0005-0000-0000-0000F3280000}"/>
    <cellStyle name="Normal 2 2 3 2 2 3 3 2 3 2 2" xfId="32108" xr:uid="{00000000-0005-0000-0000-0000F4280000}"/>
    <cellStyle name="Normal 2 2 3 2 2 3 3 2 3 3" xfId="23962" xr:uid="{00000000-0005-0000-0000-0000F5280000}"/>
    <cellStyle name="Normal 2 2 3 2 2 3 3 2 4" xfId="10513" xr:uid="{00000000-0005-0000-0000-0000F6280000}"/>
    <cellStyle name="Normal 2 2 3 2 2 3 3 2 4 2" xfId="26809" xr:uid="{00000000-0005-0000-0000-0000F7280000}"/>
    <cellStyle name="Normal 2 2 3 2 2 3 3 2 5" xfId="18663" xr:uid="{00000000-0005-0000-0000-0000F8280000}"/>
    <cellStyle name="Normal 2 2 3 2 2 3 3 3" xfId="3671" xr:uid="{00000000-0005-0000-0000-0000F9280000}"/>
    <cellStyle name="Normal 2 2 3 2 2 3 3 3 2" xfId="11817" xr:uid="{00000000-0005-0000-0000-0000FA280000}"/>
    <cellStyle name="Normal 2 2 3 2 2 3 3 3 2 2" xfId="28113" xr:uid="{00000000-0005-0000-0000-0000FB280000}"/>
    <cellStyle name="Normal 2 2 3 2 2 3 3 3 3" xfId="19967" xr:uid="{00000000-0005-0000-0000-0000FC280000}"/>
    <cellStyle name="Normal 2 2 3 2 2 3 3 4" xfId="6256" xr:uid="{00000000-0005-0000-0000-0000FD280000}"/>
    <cellStyle name="Normal 2 2 3 2 2 3 3 4 2" xfId="14402" xr:uid="{00000000-0005-0000-0000-0000FE280000}"/>
    <cellStyle name="Normal 2 2 3 2 2 3 3 4 2 2" xfId="30698" xr:uid="{00000000-0005-0000-0000-0000FF280000}"/>
    <cellStyle name="Normal 2 2 3 2 2 3 3 4 3" xfId="22552" xr:uid="{00000000-0005-0000-0000-000000290000}"/>
    <cellStyle name="Normal 2 2 3 2 2 3 3 5" xfId="9103" xr:uid="{00000000-0005-0000-0000-000001290000}"/>
    <cellStyle name="Normal 2 2 3 2 2 3 3 5 2" xfId="25399" xr:uid="{00000000-0005-0000-0000-000002290000}"/>
    <cellStyle name="Normal 2 2 3 2 2 3 3 6" xfId="17253" xr:uid="{00000000-0005-0000-0000-000003290000}"/>
    <cellStyle name="Normal 2 2 3 2 2 3 4" xfId="1662" xr:uid="{00000000-0005-0000-0000-000004290000}"/>
    <cellStyle name="Normal 2 2 3 2 2 3 4 2" xfId="4280" xr:uid="{00000000-0005-0000-0000-000005290000}"/>
    <cellStyle name="Normal 2 2 3 2 2 3 4 2 2" xfId="12426" xr:uid="{00000000-0005-0000-0000-000006290000}"/>
    <cellStyle name="Normal 2 2 3 2 2 3 4 2 2 2" xfId="28722" xr:uid="{00000000-0005-0000-0000-000007290000}"/>
    <cellStyle name="Normal 2 2 3 2 2 3 4 2 3" xfId="20576" xr:uid="{00000000-0005-0000-0000-000008290000}"/>
    <cellStyle name="Normal 2 2 3 2 2 3 4 3" xfId="6961" xr:uid="{00000000-0005-0000-0000-000009290000}"/>
    <cellStyle name="Normal 2 2 3 2 2 3 4 3 2" xfId="15107" xr:uid="{00000000-0005-0000-0000-00000A290000}"/>
    <cellStyle name="Normal 2 2 3 2 2 3 4 3 2 2" xfId="31403" xr:uid="{00000000-0005-0000-0000-00000B290000}"/>
    <cellStyle name="Normal 2 2 3 2 2 3 4 3 3" xfId="23257" xr:uid="{00000000-0005-0000-0000-00000C290000}"/>
    <cellStyle name="Normal 2 2 3 2 2 3 4 4" xfId="9808" xr:uid="{00000000-0005-0000-0000-00000D290000}"/>
    <cellStyle name="Normal 2 2 3 2 2 3 4 4 2" xfId="26104" xr:uid="{00000000-0005-0000-0000-00000E290000}"/>
    <cellStyle name="Normal 2 2 3 2 2 3 4 5" xfId="17958" xr:uid="{00000000-0005-0000-0000-00000F290000}"/>
    <cellStyle name="Normal 2 2 3 2 2 3 5" xfId="3062" xr:uid="{00000000-0005-0000-0000-000010290000}"/>
    <cellStyle name="Normal 2 2 3 2 2 3 5 2" xfId="11208" xr:uid="{00000000-0005-0000-0000-000011290000}"/>
    <cellStyle name="Normal 2 2 3 2 2 3 5 2 2" xfId="27504" xr:uid="{00000000-0005-0000-0000-000012290000}"/>
    <cellStyle name="Normal 2 2 3 2 2 3 5 3" xfId="19358" xr:uid="{00000000-0005-0000-0000-000013290000}"/>
    <cellStyle name="Normal 2 2 3 2 2 3 6" xfId="5551" xr:uid="{00000000-0005-0000-0000-000014290000}"/>
    <cellStyle name="Normal 2 2 3 2 2 3 6 2" xfId="13697" xr:uid="{00000000-0005-0000-0000-000015290000}"/>
    <cellStyle name="Normal 2 2 3 2 2 3 6 2 2" xfId="29993" xr:uid="{00000000-0005-0000-0000-000016290000}"/>
    <cellStyle name="Normal 2 2 3 2 2 3 6 3" xfId="21847" xr:uid="{00000000-0005-0000-0000-000017290000}"/>
    <cellStyle name="Normal 2 2 3 2 2 3 7" xfId="8398" xr:uid="{00000000-0005-0000-0000-000018290000}"/>
    <cellStyle name="Normal 2 2 3 2 2 3 7 2" xfId="24694" xr:uid="{00000000-0005-0000-0000-000019290000}"/>
    <cellStyle name="Normal 2 2 3 2 2 3 8" xfId="16548" xr:uid="{00000000-0005-0000-0000-00001A290000}"/>
    <cellStyle name="Normal 2 2 3 2 2 4" xfId="339" xr:uid="{00000000-0005-0000-0000-00001B290000}"/>
    <cellStyle name="Normal 2 2 3 2 2 4 2" xfId="683" xr:uid="{00000000-0005-0000-0000-00001C290000}"/>
    <cellStyle name="Normal 2 2 3 2 2 4 2 2" xfId="1389" xr:uid="{00000000-0005-0000-0000-00001D290000}"/>
    <cellStyle name="Normal 2 2 3 2 2 4 2 2 2" xfId="2799" xr:uid="{00000000-0005-0000-0000-00001E290000}"/>
    <cellStyle name="Normal 2 2 3 2 2 4 2 2 2 2" xfId="5259" xr:uid="{00000000-0005-0000-0000-00001F290000}"/>
    <cellStyle name="Normal 2 2 3 2 2 4 2 2 2 2 2" xfId="13405" xr:uid="{00000000-0005-0000-0000-000020290000}"/>
    <cellStyle name="Normal 2 2 3 2 2 4 2 2 2 2 2 2" xfId="29701" xr:uid="{00000000-0005-0000-0000-000021290000}"/>
    <cellStyle name="Normal 2 2 3 2 2 4 2 2 2 2 3" xfId="21555" xr:uid="{00000000-0005-0000-0000-000022290000}"/>
    <cellStyle name="Normal 2 2 3 2 2 4 2 2 2 3" xfId="8098" xr:uid="{00000000-0005-0000-0000-000023290000}"/>
    <cellStyle name="Normal 2 2 3 2 2 4 2 2 2 3 2" xfId="16244" xr:uid="{00000000-0005-0000-0000-000024290000}"/>
    <cellStyle name="Normal 2 2 3 2 2 4 2 2 2 3 2 2" xfId="32540" xr:uid="{00000000-0005-0000-0000-000025290000}"/>
    <cellStyle name="Normal 2 2 3 2 2 4 2 2 2 3 3" xfId="24394" xr:uid="{00000000-0005-0000-0000-000026290000}"/>
    <cellStyle name="Normal 2 2 3 2 2 4 2 2 2 4" xfId="10945" xr:uid="{00000000-0005-0000-0000-000027290000}"/>
    <cellStyle name="Normal 2 2 3 2 2 4 2 2 2 4 2" xfId="27241" xr:uid="{00000000-0005-0000-0000-000028290000}"/>
    <cellStyle name="Normal 2 2 3 2 2 4 2 2 2 5" xfId="19095" xr:uid="{00000000-0005-0000-0000-000029290000}"/>
    <cellStyle name="Normal 2 2 3 2 2 4 2 2 3" xfId="4041" xr:uid="{00000000-0005-0000-0000-00002A290000}"/>
    <cellStyle name="Normal 2 2 3 2 2 4 2 2 3 2" xfId="12187" xr:uid="{00000000-0005-0000-0000-00002B290000}"/>
    <cellStyle name="Normal 2 2 3 2 2 4 2 2 3 2 2" xfId="28483" xr:uid="{00000000-0005-0000-0000-00002C290000}"/>
    <cellStyle name="Normal 2 2 3 2 2 4 2 2 3 3" xfId="20337" xr:uid="{00000000-0005-0000-0000-00002D290000}"/>
    <cellStyle name="Normal 2 2 3 2 2 4 2 2 4" xfId="6688" xr:uid="{00000000-0005-0000-0000-00002E290000}"/>
    <cellStyle name="Normal 2 2 3 2 2 4 2 2 4 2" xfId="14834" xr:uid="{00000000-0005-0000-0000-00002F290000}"/>
    <cellStyle name="Normal 2 2 3 2 2 4 2 2 4 2 2" xfId="31130" xr:uid="{00000000-0005-0000-0000-000030290000}"/>
    <cellStyle name="Normal 2 2 3 2 2 4 2 2 4 3" xfId="22984" xr:uid="{00000000-0005-0000-0000-000031290000}"/>
    <cellStyle name="Normal 2 2 3 2 2 4 2 2 5" xfId="9535" xr:uid="{00000000-0005-0000-0000-000032290000}"/>
    <cellStyle name="Normal 2 2 3 2 2 4 2 2 5 2" xfId="25831" xr:uid="{00000000-0005-0000-0000-000033290000}"/>
    <cellStyle name="Normal 2 2 3 2 2 4 2 2 6" xfId="17685" xr:uid="{00000000-0005-0000-0000-000034290000}"/>
    <cellStyle name="Normal 2 2 3 2 2 4 2 3" xfId="2094" xr:uid="{00000000-0005-0000-0000-000035290000}"/>
    <cellStyle name="Normal 2 2 3 2 2 4 2 3 2" xfId="4650" xr:uid="{00000000-0005-0000-0000-000036290000}"/>
    <cellStyle name="Normal 2 2 3 2 2 4 2 3 2 2" xfId="12796" xr:uid="{00000000-0005-0000-0000-000037290000}"/>
    <cellStyle name="Normal 2 2 3 2 2 4 2 3 2 2 2" xfId="29092" xr:uid="{00000000-0005-0000-0000-000038290000}"/>
    <cellStyle name="Normal 2 2 3 2 2 4 2 3 2 3" xfId="20946" xr:uid="{00000000-0005-0000-0000-000039290000}"/>
    <cellStyle name="Normal 2 2 3 2 2 4 2 3 3" xfId="7393" xr:uid="{00000000-0005-0000-0000-00003A290000}"/>
    <cellStyle name="Normal 2 2 3 2 2 4 2 3 3 2" xfId="15539" xr:uid="{00000000-0005-0000-0000-00003B290000}"/>
    <cellStyle name="Normal 2 2 3 2 2 4 2 3 3 2 2" xfId="31835" xr:uid="{00000000-0005-0000-0000-00003C290000}"/>
    <cellStyle name="Normal 2 2 3 2 2 4 2 3 3 3" xfId="23689" xr:uid="{00000000-0005-0000-0000-00003D290000}"/>
    <cellStyle name="Normal 2 2 3 2 2 4 2 3 4" xfId="10240" xr:uid="{00000000-0005-0000-0000-00003E290000}"/>
    <cellStyle name="Normal 2 2 3 2 2 4 2 3 4 2" xfId="26536" xr:uid="{00000000-0005-0000-0000-00003F290000}"/>
    <cellStyle name="Normal 2 2 3 2 2 4 2 3 5" xfId="18390" xr:uid="{00000000-0005-0000-0000-000040290000}"/>
    <cellStyle name="Normal 2 2 3 2 2 4 2 4" xfId="3432" xr:uid="{00000000-0005-0000-0000-000041290000}"/>
    <cellStyle name="Normal 2 2 3 2 2 4 2 4 2" xfId="11578" xr:uid="{00000000-0005-0000-0000-000042290000}"/>
    <cellStyle name="Normal 2 2 3 2 2 4 2 4 2 2" xfId="27874" xr:uid="{00000000-0005-0000-0000-000043290000}"/>
    <cellStyle name="Normal 2 2 3 2 2 4 2 4 3" xfId="19728" xr:uid="{00000000-0005-0000-0000-000044290000}"/>
    <cellStyle name="Normal 2 2 3 2 2 4 2 5" xfId="5983" xr:uid="{00000000-0005-0000-0000-000045290000}"/>
    <cellStyle name="Normal 2 2 3 2 2 4 2 5 2" xfId="14129" xr:uid="{00000000-0005-0000-0000-000046290000}"/>
    <cellStyle name="Normal 2 2 3 2 2 4 2 5 2 2" xfId="30425" xr:uid="{00000000-0005-0000-0000-000047290000}"/>
    <cellStyle name="Normal 2 2 3 2 2 4 2 5 3" xfId="22279" xr:uid="{00000000-0005-0000-0000-000048290000}"/>
    <cellStyle name="Normal 2 2 3 2 2 4 2 6" xfId="8830" xr:uid="{00000000-0005-0000-0000-000049290000}"/>
    <cellStyle name="Normal 2 2 3 2 2 4 2 6 2" xfId="25126" xr:uid="{00000000-0005-0000-0000-00004A290000}"/>
    <cellStyle name="Normal 2 2 3 2 2 4 2 7" xfId="16980" xr:uid="{00000000-0005-0000-0000-00004B290000}"/>
    <cellStyle name="Normal 2 2 3 2 2 4 3" xfId="1045" xr:uid="{00000000-0005-0000-0000-00004C290000}"/>
    <cellStyle name="Normal 2 2 3 2 2 4 3 2" xfId="2455" xr:uid="{00000000-0005-0000-0000-00004D290000}"/>
    <cellStyle name="Normal 2 2 3 2 2 4 3 2 2" xfId="4963" xr:uid="{00000000-0005-0000-0000-00004E290000}"/>
    <cellStyle name="Normal 2 2 3 2 2 4 3 2 2 2" xfId="13109" xr:uid="{00000000-0005-0000-0000-00004F290000}"/>
    <cellStyle name="Normal 2 2 3 2 2 4 3 2 2 2 2" xfId="29405" xr:uid="{00000000-0005-0000-0000-000050290000}"/>
    <cellStyle name="Normal 2 2 3 2 2 4 3 2 2 3" xfId="21259" xr:uid="{00000000-0005-0000-0000-000051290000}"/>
    <cellStyle name="Normal 2 2 3 2 2 4 3 2 3" xfId="7754" xr:uid="{00000000-0005-0000-0000-000052290000}"/>
    <cellStyle name="Normal 2 2 3 2 2 4 3 2 3 2" xfId="15900" xr:uid="{00000000-0005-0000-0000-000053290000}"/>
    <cellStyle name="Normal 2 2 3 2 2 4 3 2 3 2 2" xfId="32196" xr:uid="{00000000-0005-0000-0000-000054290000}"/>
    <cellStyle name="Normal 2 2 3 2 2 4 3 2 3 3" xfId="24050" xr:uid="{00000000-0005-0000-0000-000055290000}"/>
    <cellStyle name="Normal 2 2 3 2 2 4 3 2 4" xfId="10601" xr:uid="{00000000-0005-0000-0000-000056290000}"/>
    <cellStyle name="Normal 2 2 3 2 2 4 3 2 4 2" xfId="26897" xr:uid="{00000000-0005-0000-0000-000057290000}"/>
    <cellStyle name="Normal 2 2 3 2 2 4 3 2 5" xfId="18751" xr:uid="{00000000-0005-0000-0000-000058290000}"/>
    <cellStyle name="Normal 2 2 3 2 2 4 3 3" xfId="3745" xr:uid="{00000000-0005-0000-0000-000059290000}"/>
    <cellStyle name="Normal 2 2 3 2 2 4 3 3 2" xfId="11891" xr:uid="{00000000-0005-0000-0000-00005A290000}"/>
    <cellStyle name="Normal 2 2 3 2 2 4 3 3 2 2" xfId="28187" xr:uid="{00000000-0005-0000-0000-00005B290000}"/>
    <cellStyle name="Normal 2 2 3 2 2 4 3 3 3" xfId="20041" xr:uid="{00000000-0005-0000-0000-00005C290000}"/>
    <cellStyle name="Normal 2 2 3 2 2 4 3 4" xfId="6344" xr:uid="{00000000-0005-0000-0000-00005D290000}"/>
    <cellStyle name="Normal 2 2 3 2 2 4 3 4 2" xfId="14490" xr:uid="{00000000-0005-0000-0000-00005E290000}"/>
    <cellStyle name="Normal 2 2 3 2 2 4 3 4 2 2" xfId="30786" xr:uid="{00000000-0005-0000-0000-00005F290000}"/>
    <cellStyle name="Normal 2 2 3 2 2 4 3 4 3" xfId="22640" xr:uid="{00000000-0005-0000-0000-000060290000}"/>
    <cellStyle name="Normal 2 2 3 2 2 4 3 5" xfId="9191" xr:uid="{00000000-0005-0000-0000-000061290000}"/>
    <cellStyle name="Normal 2 2 3 2 2 4 3 5 2" xfId="25487" xr:uid="{00000000-0005-0000-0000-000062290000}"/>
    <cellStyle name="Normal 2 2 3 2 2 4 3 6" xfId="17341" xr:uid="{00000000-0005-0000-0000-000063290000}"/>
    <cellStyle name="Normal 2 2 3 2 2 4 4" xfId="1750" xr:uid="{00000000-0005-0000-0000-000064290000}"/>
    <cellStyle name="Normal 2 2 3 2 2 4 4 2" xfId="4354" xr:uid="{00000000-0005-0000-0000-000065290000}"/>
    <cellStyle name="Normal 2 2 3 2 2 4 4 2 2" xfId="12500" xr:uid="{00000000-0005-0000-0000-000066290000}"/>
    <cellStyle name="Normal 2 2 3 2 2 4 4 2 2 2" xfId="28796" xr:uid="{00000000-0005-0000-0000-000067290000}"/>
    <cellStyle name="Normal 2 2 3 2 2 4 4 2 3" xfId="20650" xr:uid="{00000000-0005-0000-0000-000068290000}"/>
    <cellStyle name="Normal 2 2 3 2 2 4 4 3" xfId="7049" xr:uid="{00000000-0005-0000-0000-000069290000}"/>
    <cellStyle name="Normal 2 2 3 2 2 4 4 3 2" xfId="15195" xr:uid="{00000000-0005-0000-0000-00006A290000}"/>
    <cellStyle name="Normal 2 2 3 2 2 4 4 3 2 2" xfId="31491" xr:uid="{00000000-0005-0000-0000-00006B290000}"/>
    <cellStyle name="Normal 2 2 3 2 2 4 4 3 3" xfId="23345" xr:uid="{00000000-0005-0000-0000-00006C290000}"/>
    <cellStyle name="Normal 2 2 3 2 2 4 4 4" xfId="9896" xr:uid="{00000000-0005-0000-0000-00006D290000}"/>
    <cellStyle name="Normal 2 2 3 2 2 4 4 4 2" xfId="26192" xr:uid="{00000000-0005-0000-0000-00006E290000}"/>
    <cellStyle name="Normal 2 2 3 2 2 4 4 5" xfId="18046" xr:uid="{00000000-0005-0000-0000-00006F290000}"/>
    <cellStyle name="Normal 2 2 3 2 2 4 5" xfId="3136" xr:uid="{00000000-0005-0000-0000-000070290000}"/>
    <cellStyle name="Normal 2 2 3 2 2 4 5 2" xfId="11282" xr:uid="{00000000-0005-0000-0000-000071290000}"/>
    <cellStyle name="Normal 2 2 3 2 2 4 5 2 2" xfId="27578" xr:uid="{00000000-0005-0000-0000-000072290000}"/>
    <cellStyle name="Normal 2 2 3 2 2 4 5 3" xfId="19432" xr:uid="{00000000-0005-0000-0000-000073290000}"/>
    <cellStyle name="Normal 2 2 3 2 2 4 6" xfId="5639" xr:uid="{00000000-0005-0000-0000-000074290000}"/>
    <cellStyle name="Normal 2 2 3 2 2 4 6 2" xfId="13785" xr:uid="{00000000-0005-0000-0000-000075290000}"/>
    <cellStyle name="Normal 2 2 3 2 2 4 6 2 2" xfId="30081" xr:uid="{00000000-0005-0000-0000-000076290000}"/>
    <cellStyle name="Normal 2 2 3 2 2 4 6 3" xfId="21935" xr:uid="{00000000-0005-0000-0000-000077290000}"/>
    <cellStyle name="Normal 2 2 3 2 2 4 7" xfId="8486" xr:uid="{00000000-0005-0000-0000-000078290000}"/>
    <cellStyle name="Normal 2 2 3 2 2 4 7 2" xfId="24782" xr:uid="{00000000-0005-0000-0000-000079290000}"/>
    <cellStyle name="Normal 2 2 3 2 2 4 8" xfId="16636" xr:uid="{00000000-0005-0000-0000-00007A290000}"/>
    <cellStyle name="Normal 2 2 3 2 2 5" xfId="429" xr:uid="{00000000-0005-0000-0000-00007B290000}"/>
    <cellStyle name="Normal 2 2 3 2 2 5 2" xfId="1135" xr:uid="{00000000-0005-0000-0000-00007C290000}"/>
    <cellStyle name="Normal 2 2 3 2 2 5 2 2" xfId="2545" xr:uid="{00000000-0005-0000-0000-00007D290000}"/>
    <cellStyle name="Normal 2 2 3 2 2 5 2 2 2" xfId="5037" xr:uid="{00000000-0005-0000-0000-00007E290000}"/>
    <cellStyle name="Normal 2 2 3 2 2 5 2 2 2 2" xfId="13183" xr:uid="{00000000-0005-0000-0000-00007F290000}"/>
    <cellStyle name="Normal 2 2 3 2 2 5 2 2 2 2 2" xfId="29479" xr:uid="{00000000-0005-0000-0000-000080290000}"/>
    <cellStyle name="Normal 2 2 3 2 2 5 2 2 2 3" xfId="21333" xr:uid="{00000000-0005-0000-0000-000081290000}"/>
    <cellStyle name="Normal 2 2 3 2 2 5 2 2 3" xfId="7844" xr:uid="{00000000-0005-0000-0000-000082290000}"/>
    <cellStyle name="Normal 2 2 3 2 2 5 2 2 3 2" xfId="15990" xr:uid="{00000000-0005-0000-0000-000083290000}"/>
    <cellStyle name="Normal 2 2 3 2 2 5 2 2 3 2 2" xfId="32286" xr:uid="{00000000-0005-0000-0000-000084290000}"/>
    <cellStyle name="Normal 2 2 3 2 2 5 2 2 3 3" xfId="24140" xr:uid="{00000000-0005-0000-0000-000085290000}"/>
    <cellStyle name="Normal 2 2 3 2 2 5 2 2 4" xfId="10691" xr:uid="{00000000-0005-0000-0000-000086290000}"/>
    <cellStyle name="Normal 2 2 3 2 2 5 2 2 4 2" xfId="26987" xr:uid="{00000000-0005-0000-0000-000087290000}"/>
    <cellStyle name="Normal 2 2 3 2 2 5 2 2 5" xfId="18841" xr:uid="{00000000-0005-0000-0000-000088290000}"/>
    <cellStyle name="Normal 2 2 3 2 2 5 2 3" xfId="3819" xr:uid="{00000000-0005-0000-0000-000089290000}"/>
    <cellStyle name="Normal 2 2 3 2 2 5 2 3 2" xfId="11965" xr:uid="{00000000-0005-0000-0000-00008A290000}"/>
    <cellStyle name="Normal 2 2 3 2 2 5 2 3 2 2" xfId="28261" xr:uid="{00000000-0005-0000-0000-00008B290000}"/>
    <cellStyle name="Normal 2 2 3 2 2 5 2 3 3" xfId="20115" xr:uid="{00000000-0005-0000-0000-00008C290000}"/>
    <cellStyle name="Normal 2 2 3 2 2 5 2 4" xfId="6434" xr:uid="{00000000-0005-0000-0000-00008D290000}"/>
    <cellStyle name="Normal 2 2 3 2 2 5 2 4 2" xfId="14580" xr:uid="{00000000-0005-0000-0000-00008E290000}"/>
    <cellStyle name="Normal 2 2 3 2 2 5 2 4 2 2" xfId="30876" xr:uid="{00000000-0005-0000-0000-00008F290000}"/>
    <cellStyle name="Normal 2 2 3 2 2 5 2 4 3" xfId="22730" xr:uid="{00000000-0005-0000-0000-000090290000}"/>
    <cellStyle name="Normal 2 2 3 2 2 5 2 5" xfId="9281" xr:uid="{00000000-0005-0000-0000-000091290000}"/>
    <cellStyle name="Normal 2 2 3 2 2 5 2 5 2" xfId="25577" xr:uid="{00000000-0005-0000-0000-000092290000}"/>
    <cellStyle name="Normal 2 2 3 2 2 5 2 6" xfId="17431" xr:uid="{00000000-0005-0000-0000-000093290000}"/>
    <cellStyle name="Normal 2 2 3 2 2 5 3" xfId="1840" xr:uid="{00000000-0005-0000-0000-000094290000}"/>
    <cellStyle name="Normal 2 2 3 2 2 5 3 2" xfId="4428" xr:uid="{00000000-0005-0000-0000-000095290000}"/>
    <cellStyle name="Normal 2 2 3 2 2 5 3 2 2" xfId="12574" xr:uid="{00000000-0005-0000-0000-000096290000}"/>
    <cellStyle name="Normal 2 2 3 2 2 5 3 2 2 2" xfId="28870" xr:uid="{00000000-0005-0000-0000-000097290000}"/>
    <cellStyle name="Normal 2 2 3 2 2 5 3 2 3" xfId="20724" xr:uid="{00000000-0005-0000-0000-000098290000}"/>
    <cellStyle name="Normal 2 2 3 2 2 5 3 3" xfId="7139" xr:uid="{00000000-0005-0000-0000-000099290000}"/>
    <cellStyle name="Normal 2 2 3 2 2 5 3 3 2" xfId="15285" xr:uid="{00000000-0005-0000-0000-00009A290000}"/>
    <cellStyle name="Normal 2 2 3 2 2 5 3 3 2 2" xfId="31581" xr:uid="{00000000-0005-0000-0000-00009B290000}"/>
    <cellStyle name="Normal 2 2 3 2 2 5 3 3 3" xfId="23435" xr:uid="{00000000-0005-0000-0000-00009C290000}"/>
    <cellStyle name="Normal 2 2 3 2 2 5 3 4" xfId="9986" xr:uid="{00000000-0005-0000-0000-00009D290000}"/>
    <cellStyle name="Normal 2 2 3 2 2 5 3 4 2" xfId="26282" xr:uid="{00000000-0005-0000-0000-00009E290000}"/>
    <cellStyle name="Normal 2 2 3 2 2 5 3 5" xfId="18136" xr:uid="{00000000-0005-0000-0000-00009F290000}"/>
    <cellStyle name="Normal 2 2 3 2 2 5 4" xfId="3210" xr:uid="{00000000-0005-0000-0000-0000A0290000}"/>
    <cellStyle name="Normal 2 2 3 2 2 5 4 2" xfId="11356" xr:uid="{00000000-0005-0000-0000-0000A1290000}"/>
    <cellStyle name="Normal 2 2 3 2 2 5 4 2 2" xfId="27652" xr:uid="{00000000-0005-0000-0000-0000A2290000}"/>
    <cellStyle name="Normal 2 2 3 2 2 5 4 3" xfId="19506" xr:uid="{00000000-0005-0000-0000-0000A3290000}"/>
    <cellStyle name="Normal 2 2 3 2 2 5 5" xfId="5729" xr:uid="{00000000-0005-0000-0000-0000A4290000}"/>
    <cellStyle name="Normal 2 2 3 2 2 5 5 2" xfId="13875" xr:uid="{00000000-0005-0000-0000-0000A5290000}"/>
    <cellStyle name="Normal 2 2 3 2 2 5 5 2 2" xfId="30171" xr:uid="{00000000-0005-0000-0000-0000A6290000}"/>
    <cellStyle name="Normal 2 2 3 2 2 5 5 3" xfId="22025" xr:uid="{00000000-0005-0000-0000-0000A7290000}"/>
    <cellStyle name="Normal 2 2 3 2 2 5 6" xfId="8576" xr:uid="{00000000-0005-0000-0000-0000A8290000}"/>
    <cellStyle name="Normal 2 2 3 2 2 5 6 2" xfId="24872" xr:uid="{00000000-0005-0000-0000-0000A9290000}"/>
    <cellStyle name="Normal 2 2 3 2 2 5 7" xfId="16726" xr:uid="{00000000-0005-0000-0000-0000AA290000}"/>
    <cellStyle name="Normal 2 2 3 2 2 6" xfId="791" xr:uid="{00000000-0005-0000-0000-0000AB290000}"/>
    <cellStyle name="Normal 2 2 3 2 2 6 2" xfId="2201" xr:uid="{00000000-0005-0000-0000-0000AC290000}"/>
    <cellStyle name="Normal 2 2 3 2 2 6 2 2" xfId="4741" xr:uid="{00000000-0005-0000-0000-0000AD290000}"/>
    <cellStyle name="Normal 2 2 3 2 2 6 2 2 2" xfId="12887" xr:uid="{00000000-0005-0000-0000-0000AE290000}"/>
    <cellStyle name="Normal 2 2 3 2 2 6 2 2 2 2" xfId="29183" xr:uid="{00000000-0005-0000-0000-0000AF290000}"/>
    <cellStyle name="Normal 2 2 3 2 2 6 2 2 3" xfId="21037" xr:uid="{00000000-0005-0000-0000-0000B0290000}"/>
    <cellStyle name="Normal 2 2 3 2 2 6 2 3" xfId="7500" xr:uid="{00000000-0005-0000-0000-0000B1290000}"/>
    <cellStyle name="Normal 2 2 3 2 2 6 2 3 2" xfId="15646" xr:uid="{00000000-0005-0000-0000-0000B2290000}"/>
    <cellStyle name="Normal 2 2 3 2 2 6 2 3 2 2" xfId="31942" xr:uid="{00000000-0005-0000-0000-0000B3290000}"/>
    <cellStyle name="Normal 2 2 3 2 2 6 2 3 3" xfId="23796" xr:uid="{00000000-0005-0000-0000-0000B4290000}"/>
    <cellStyle name="Normal 2 2 3 2 2 6 2 4" xfId="10347" xr:uid="{00000000-0005-0000-0000-0000B5290000}"/>
    <cellStyle name="Normal 2 2 3 2 2 6 2 4 2" xfId="26643" xr:uid="{00000000-0005-0000-0000-0000B6290000}"/>
    <cellStyle name="Normal 2 2 3 2 2 6 2 5" xfId="18497" xr:uid="{00000000-0005-0000-0000-0000B7290000}"/>
    <cellStyle name="Normal 2 2 3 2 2 6 3" xfId="3523" xr:uid="{00000000-0005-0000-0000-0000B8290000}"/>
    <cellStyle name="Normal 2 2 3 2 2 6 3 2" xfId="11669" xr:uid="{00000000-0005-0000-0000-0000B9290000}"/>
    <cellStyle name="Normal 2 2 3 2 2 6 3 2 2" xfId="27965" xr:uid="{00000000-0005-0000-0000-0000BA290000}"/>
    <cellStyle name="Normal 2 2 3 2 2 6 3 3" xfId="19819" xr:uid="{00000000-0005-0000-0000-0000BB290000}"/>
    <cellStyle name="Normal 2 2 3 2 2 6 4" xfId="6090" xr:uid="{00000000-0005-0000-0000-0000BC290000}"/>
    <cellStyle name="Normal 2 2 3 2 2 6 4 2" xfId="14236" xr:uid="{00000000-0005-0000-0000-0000BD290000}"/>
    <cellStyle name="Normal 2 2 3 2 2 6 4 2 2" xfId="30532" xr:uid="{00000000-0005-0000-0000-0000BE290000}"/>
    <cellStyle name="Normal 2 2 3 2 2 6 4 3" xfId="22386" xr:uid="{00000000-0005-0000-0000-0000BF290000}"/>
    <cellStyle name="Normal 2 2 3 2 2 6 5" xfId="8937" xr:uid="{00000000-0005-0000-0000-0000C0290000}"/>
    <cellStyle name="Normal 2 2 3 2 2 6 5 2" xfId="25233" xr:uid="{00000000-0005-0000-0000-0000C1290000}"/>
    <cellStyle name="Normal 2 2 3 2 2 6 6" xfId="17087" xr:uid="{00000000-0005-0000-0000-0000C2290000}"/>
    <cellStyle name="Normal 2 2 3 2 2 7" xfId="1496" xr:uid="{00000000-0005-0000-0000-0000C3290000}"/>
    <cellStyle name="Normal 2 2 3 2 2 7 2" xfId="4132" xr:uid="{00000000-0005-0000-0000-0000C4290000}"/>
    <cellStyle name="Normal 2 2 3 2 2 7 2 2" xfId="12278" xr:uid="{00000000-0005-0000-0000-0000C5290000}"/>
    <cellStyle name="Normal 2 2 3 2 2 7 2 2 2" xfId="28574" xr:uid="{00000000-0005-0000-0000-0000C6290000}"/>
    <cellStyle name="Normal 2 2 3 2 2 7 2 3" xfId="20428" xr:uid="{00000000-0005-0000-0000-0000C7290000}"/>
    <cellStyle name="Normal 2 2 3 2 2 7 3" xfId="6795" xr:uid="{00000000-0005-0000-0000-0000C8290000}"/>
    <cellStyle name="Normal 2 2 3 2 2 7 3 2" xfId="14941" xr:uid="{00000000-0005-0000-0000-0000C9290000}"/>
    <cellStyle name="Normal 2 2 3 2 2 7 3 2 2" xfId="31237" xr:uid="{00000000-0005-0000-0000-0000CA290000}"/>
    <cellStyle name="Normal 2 2 3 2 2 7 3 3" xfId="23091" xr:uid="{00000000-0005-0000-0000-0000CB290000}"/>
    <cellStyle name="Normal 2 2 3 2 2 7 4" xfId="9642" xr:uid="{00000000-0005-0000-0000-0000CC290000}"/>
    <cellStyle name="Normal 2 2 3 2 2 7 4 2" xfId="25938" xr:uid="{00000000-0005-0000-0000-0000CD290000}"/>
    <cellStyle name="Normal 2 2 3 2 2 7 5" xfId="17792" xr:uid="{00000000-0005-0000-0000-0000CE290000}"/>
    <cellStyle name="Normal 2 2 3 2 2 8" xfId="2914" xr:uid="{00000000-0005-0000-0000-0000CF290000}"/>
    <cellStyle name="Normal 2 2 3 2 2 8 2" xfId="11060" xr:uid="{00000000-0005-0000-0000-0000D0290000}"/>
    <cellStyle name="Normal 2 2 3 2 2 8 2 2" xfId="27356" xr:uid="{00000000-0005-0000-0000-0000D1290000}"/>
    <cellStyle name="Normal 2 2 3 2 2 8 3" xfId="19210" xr:uid="{00000000-0005-0000-0000-0000D2290000}"/>
    <cellStyle name="Normal 2 2 3 2 2 9" xfId="5385" xr:uid="{00000000-0005-0000-0000-0000D3290000}"/>
    <cellStyle name="Normal 2 2 3 2 2 9 2" xfId="13531" xr:uid="{00000000-0005-0000-0000-0000D4290000}"/>
    <cellStyle name="Normal 2 2 3 2 2 9 2 2" xfId="29827" xr:uid="{00000000-0005-0000-0000-0000D5290000}"/>
    <cellStyle name="Normal 2 2 3 2 2 9 3" xfId="21681" xr:uid="{00000000-0005-0000-0000-0000D6290000}"/>
    <cellStyle name="Normal 2 2 3 2 3" xfId="131" xr:uid="{00000000-0005-0000-0000-0000D7290000}"/>
    <cellStyle name="Normal 2 2 3 2 3 2" xfId="475" xr:uid="{00000000-0005-0000-0000-0000D8290000}"/>
    <cellStyle name="Normal 2 2 3 2 3 2 2" xfId="1181" xr:uid="{00000000-0005-0000-0000-0000D9290000}"/>
    <cellStyle name="Normal 2 2 3 2 3 2 2 2" xfId="2591" xr:uid="{00000000-0005-0000-0000-0000DA290000}"/>
    <cellStyle name="Normal 2 2 3 2 3 2 2 2 2" xfId="5075" xr:uid="{00000000-0005-0000-0000-0000DB290000}"/>
    <cellStyle name="Normal 2 2 3 2 3 2 2 2 2 2" xfId="13221" xr:uid="{00000000-0005-0000-0000-0000DC290000}"/>
    <cellStyle name="Normal 2 2 3 2 3 2 2 2 2 2 2" xfId="29517" xr:uid="{00000000-0005-0000-0000-0000DD290000}"/>
    <cellStyle name="Normal 2 2 3 2 3 2 2 2 2 3" xfId="21371" xr:uid="{00000000-0005-0000-0000-0000DE290000}"/>
    <cellStyle name="Normal 2 2 3 2 3 2 2 2 3" xfId="7890" xr:uid="{00000000-0005-0000-0000-0000DF290000}"/>
    <cellStyle name="Normal 2 2 3 2 3 2 2 2 3 2" xfId="16036" xr:uid="{00000000-0005-0000-0000-0000E0290000}"/>
    <cellStyle name="Normal 2 2 3 2 3 2 2 2 3 2 2" xfId="32332" xr:uid="{00000000-0005-0000-0000-0000E1290000}"/>
    <cellStyle name="Normal 2 2 3 2 3 2 2 2 3 3" xfId="24186" xr:uid="{00000000-0005-0000-0000-0000E2290000}"/>
    <cellStyle name="Normal 2 2 3 2 3 2 2 2 4" xfId="10737" xr:uid="{00000000-0005-0000-0000-0000E3290000}"/>
    <cellStyle name="Normal 2 2 3 2 3 2 2 2 4 2" xfId="27033" xr:uid="{00000000-0005-0000-0000-0000E4290000}"/>
    <cellStyle name="Normal 2 2 3 2 3 2 2 2 5" xfId="18887" xr:uid="{00000000-0005-0000-0000-0000E5290000}"/>
    <cellStyle name="Normal 2 2 3 2 3 2 2 3" xfId="3857" xr:uid="{00000000-0005-0000-0000-0000E6290000}"/>
    <cellStyle name="Normal 2 2 3 2 3 2 2 3 2" xfId="12003" xr:uid="{00000000-0005-0000-0000-0000E7290000}"/>
    <cellStyle name="Normal 2 2 3 2 3 2 2 3 2 2" xfId="28299" xr:uid="{00000000-0005-0000-0000-0000E8290000}"/>
    <cellStyle name="Normal 2 2 3 2 3 2 2 3 3" xfId="20153" xr:uid="{00000000-0005-0000-0000-0000E9290000}"/>
    <cellStyle name="Normal 2 2 3 2 3 2 2 4" xfId="6480" xr:uid="{00000000-0005-0000-0000-0000EA290000}"/>
    <cellStyle name="Normal 2 2 3 2 3 2 2 4 2" xfId="14626" xr:uid="{00000000-0005-0000-0000-0000EB290000}"/>
    <cellStyle name="Normal 2 2 3 2 3 2 2 4 2 2" xfId="30922" xr:uid="{00000000-0005-0000-0000-0000EC290000}"/>
    <cellStyle name="Normal 2 2 3 2 3 2 2 4 3" xfId="22776" xr:uid="{00000000-0005-0000-0000-0000ED290000}"/>
    <cellStyle name="Normal 2 2 3 2 3 2 2 5" xfId="9327" xr:uid="{00000000-0005-0000-0000-0000EE290000}"/>
    <cellStyle name="Normal 2 2 3 2 3 2 2 5 2" xfId="25623" xr:uid="{00000000-0005-0000-0000-0000EF290000}"/>
    <cellStyle name="Normal 2 2 3 2 3 2 2 6" xfId="17477" xr:uid="{00000000-0005-0000-0000-0000F0290000}"/>
    <cellStyle name="Normal 2 2 3 2 3 2 3" xfId="1886" xr:uid="{00000000-0005-0000-0000-0000F1290000}"/>
    <cellStyle name="Normal 2 2 3 2 3 2 3 2" xfId="4466" xr:uid="{00000000-0005-0000-0000-0000F2290000}"/>
    <cellStyle name="Normal 2 2 3 2 3 2 3 2 2" xfId="12612" xr:uid="{00000000-0005-0000-0000-0000F3290000}"/>
    <cellStyle name="Normal 2 2 3 2 3 2 3 2 2 2" xfId="28908" xr:uid="{00000000-0005-0000-0000-0000F4290000}"/>
    <cellStyle name="Normal 2 2 3 2 3 2 3 2 3" xfId="20762" xr:uid="{00000000-0005-0000-0000-0000F5290000}"/>
    <cellStyle name="Normal 2 2 3 2 3 2 3 3" xfId="7185" xr:uid="{00000000-0005-0000-0000-0000F6290000}"/>
    <cellStyle name="Normal 2 2 3 2 3 2 3 3 2" xfId="15331" xr:uid="{00000000-0005-0000-0000-0000F7290000}"/>
    <cellStyle name="Normal 2 2 3 2 3 2 3 3 2 2" xfId="31627" xr:uid="{00000000-0005-0000-0000-0000F8290000}"/>
    <cellStyle name="Normal 2 2 3 2 3 2 3 3 3" xfId="23481" xr:uid="{00000000-0005-0000-0000-0000F9290000}"/>
    <cellStyle name="Normal 2 2 3 2 3 2 3 4" xfId="10032" xr:uid="{00000000-0005-0000-0000-0000FA290000}"/>
    <cellStyle name="Normal 2 2 3 2 3 2 3 4 2" xfId="26328" xr:uid="{00000000-0005-0000-0000-0000FB290000}"/>
    <cellStyle name="Normal 2 2 3 2 3 2 3 5" xfId="18182" xr:uid="{00000000-0005-0000-0000-0000FC290000}"/>
    <cellStyle name="Normal 2 2 3 2 3 2 4" xfId="3248" xr:uid="{00000000-0005-0000-0000-0000FD290000}"/>
    <cellStyle name="Normal 2 2 3 2 3 2 4 2" xfId="11394" xr:uid="{00000000-0005-0000-0000-0000FE290000}"/>
    <cellStyle name="Normal 2 2 3 2 3 2 4 2 2" xfId="27690" xr:uid="{00000000-0005-0000-0000-0000FF290000}"/>
    <cellStyle name="Normal 2 2 3 2 3 2 4 3" xfId="19544" xr:uid="{00000000-0005-0000-0000-0000002A0000}"/>
    <cellStyle name="Normal 2 2 3 2 3 2 5" xfId="5775" xr:uid="{00000000-0005-0000-0000-0000012A0000}"/>
    <cellStyle name="Normal 2 2 3 2 3 2 5 2" xfId="13921" xr:uid="{00000000-0005-0000-0000-0000022A0000}"/>
    <cellStyle name="Normal 2 2 3 2 3 2 5 2 2" xfId="30217" xr:uid="{00000000-0005-0000-0000-0000032A0000}"/>
    <cellStyle name="Normal 2 2 3 2 3 2 5 3" xfId="22071" xr:uid="{00000000-0005-0000-0000-0000042A0000}"/>
    <cellStyle name="Normal 2 2 3 2 3 2 6" xfId="8622" xr:uid="{00000000-0005-0000-0000-0000052A0000}"/>
    <cellStyle name="Normal 2 2 3 2 3 2 6 2" xfId="24918" xr:uid="{00000000-0005-0000-0000-0000062A0000}"/>
    <cellStyle name="Normal 2 2 3 2 3 2 7" xfId="16772" xr:uid="{00000000-0005-0000-0000-0000072A0000}"/>
    <cellStyle name="Normal 2 2 3 2 3 3" xfId="837" xr:uid="{00000000-0005-0000-0000-0000082A0000}"/>
    <cellStyle name="Normal 2 2 3 2 3 3 2" xfId="2247" xr:uid="{00000000-0005-0000-0000-0000092A0000}"/>
    <cellStyle name="Normal 2 2 3 2 3 3 2 2" xfId="4779" xr:uid="{00000000-0005-0000-0000-00000A2A0000}"/>
    <cellStyle name="Normal 2 2 3 2 3 3 2 2 2" xfId="12925" xr:uid="{00000000-0005-0000-0000-00000B2A0000}"/>
    <cellStyle name="Normal 2 2 3 2 3 3 2 2 2 2" xfId="29221" xr:uid="{00000000-0005-0000-0000-00000C2A0000}"/>
    <cellStyle name="Normal 2 2 3 2 3 3 2 2 3" xfId="21075" xr:uid="{00000000-0005-0000-0000-00000D2A0000}"/>
    <cellStyle name="Normal 2 2 3 2 3 3 2 3" xfId="7546" xr:uid="{00000000-0005-0000-0000-00000E2A0000}"/>
    <cellStyle name="Normal 2 2 3 2 3 3 2 3 2" xfId="15692" xr:uid="{00000000-0005-0000-0000-00000F2A0000}"/>
    <cellStyle name="Normal 2 2 3 2 3 3 2 3 2 2" xfId="31988" xr:uid="{00000000-0005-0000-0000-0000102A0000}"/>
    <cellStyle name="Normal 2 2 3 2 3 3 2 3 3" xfId="23842" xr:uid="{00000000-0005-0000-0000-0000112A0000}"/>
    <cellStyle name="Normal 2 2 3 2 3 3 2 4" xfId="10393" xr:uid="{00000000-0005-0000-0000-0000122A0000}"/>
    <cellStyle name="Normal 2 2 3 2 3 3 2 4 2" xfId="26689" xr:uid="{00000000-0005-0000-0000-0000132A0000}"/>
    <cellStyle name="Normal 2 2 3 2 3 3 2 5" xfId="18543" xr:uid="{00000000-0005-0000-0000-0000142A0000}"/>
    <cellStyle name="Normal 2 2 3 2 3 3 3" xfId="3561" xr:uid="{00000000-0005-0000-0000-0000152A0000}"/>
    <cellStyle name="Normal 2 2 3 2 3 3 3 2" xfId="11707" xr:uid="{00000000-0005-0000-0000-0000162A0000}"/>
    <cellStyle name="Normal 2 2 3 2 3 3 3 2 2" xfId="28003" xr:uid="{00000000-0005-0000-0000-0000172A0000}"/>
    <cellStyle name="Normal 2 2 3 2 3 3 3 3" xfId="19857" xr:uid="{00000000-0005-0000-0000-0000182A0000}"/>
    <cellStyle name="Normal 2 2 3 2 3 3 4" xfId="6136" xr:uid="{00000000-0005-0000-0000-0000192A0000}"/>
    <cellStyle name="Normal 2 2 3 2 3 3 4 2" xfId="14282" xr:uid="{00000000-0005-0000-0000-00001A2A0000}"/>
    <cellStyle name="Normal 2 2 3 2 3 3 4 2 2" xfId="30578" xr:uid="{00000000-0005-0000-0000-00001B2A0000}"/>
    <cellStyle name="Normal 2 2 3 2 3 3 4 3" xfId="22432" xr:uid="{00000000-0005-0000-0000-00001C2A0000}"/>
    <cellStyle name="Normal 2 2 3 2 3 3 5" xfId="8983" xr:uid="{00000000-0005-0000-0000-00001D2A0000}"/>
    <cellStyle name="Normal 2 2 3 2 3 3 5 2" xfId="25279" xr:uid="{00000000-0005-0000-0000-00001E2A0000}"/>
    <cellStyle name="Normal 2 2 3 2 3 3 6" xfId="17133" xr:uid="{00000000-0005-0000-0000-00001F2A0000}"/>
    <cellStyle name="Normal 2 2 3 2 3 4" xfId="1542" xr:uid="{00000000-0005-0000-0000-0000202A0000}"/>
    <cellStyle name="Normal 2 2 3 2 3 4 2" xfId="4170" xr:uid="{00000000-0005-0000-0000-0000212A0000}"/>
    <cellStyle name="Normal 2 2 3 2 3 4 2 2" xfId="12316" xr:uid="{00000000-0005-0000-0000-0000222A0000}"/>
    <cellStyle name="Normal 2 2 3 2 3 4 2 2 2" xfId="28612" xr:uid="{00000000-0005-0000-0000-0000232A0000}"/>
    <cellStyle name="Normal 2 2 3 2 3 4 2 3" xfId="20466" xr:uid="{00000000-0005-0000-0000-0000242A0000}"/>
    <cellStyle name="Normal 2 2 3 2 3 4 3" xfId="6841" xr:uid="{00000000-0005-0000-0000-0000252A0000}"/>
    <cellStyle name="Normal 2 2 3 2 3 4 3 2" xfId="14987" xr:uid="{00000000-0005-0000-0000-0000262A0000}"/>
    <cellStyle name="Normal 2 2 3 2 3 4 3 2 2" xfId="31283" xr:uid="{00000000-0005-0000-0000-0000272A0000}"/>
    <cellStyle name="Normal 2 2 3 2 3 4 3 3" xfId="23137" xr:uid="{00000000-0005-0000-0000-0000282A0000}"/>
    <cellStyle name="Normal 2 2 3 2 3 4 4" xfId="9688" xr:uid="{00000000-0005-0000-0000-0000292A0000}"/>
    <cellStyle name="Normal 2 2 3 2 3 4 4 2" xfId="25984" xr:uid="{00000000-0005-0000-0000-00002A2A0000}"/>
    <cellStyle name="Normal 2 2 3 2 3 4 5" xfId="17838" xr:uid="{00000000-0005-0000-0000-00002B2A0000}"/>
    <cellStyle name="Normal 2 2 3 2 3 5" xfId="2952" xr:uid="{00000000-0005-0000-0000-00002C2A0000}"/>
    <cellStyle name="Normal 2 2 3 2 3 5 2" xfId="11098" xr:uid="{00000000-0005-0000-0000-00002D2A0000}"/>
    <cellStyle name="Normal 2 2 3 2 3 5 2 2" xfId="27394" xr:uid="{00000000-0005-0000-0000-00002E2A0000}"/>
    <cellStyle name="Normal 2 2 3 2 3 5 3" xfId="19248" xr:uid="{00000000-0005-0000-0000-00002F2A0000}"/>
    <cellStyle name="Normal 2 2 3 2 3 6" xfId="5431" xr:uid="{00000000-0005-0000-0000-0000302A0000}"/>
    <cellStyle name="Normal 2 2 3 2 3 6 2" xfId="13577" xr:uid="{00000000-0005-0000-0000-0000312A0000}"/>
    <cellStyle name="Normal 2 2 3 2 3 6 2 2" xfId="29873" xr:uid="{00000000-0005-0000-0000-0000322A0000}"/>
    <cellStyle name="Normal 2 2 3 2 3 6 3" xfId="21727" xr:uid="{00000000-0005-0000-0000-0000332A0000}"/>
    <cellStyle name="Normal 2 2 3 2 3 7" xfId="8278" xr:uid="{00000000-0005-0000-0000-0000342A0000}"/>
    <cellStyle name="Normal 2 2 3 2 3 7 2" xfId="24574" xr:uid="{00000000-0005-0000-0000-0000352A0000}"/>
    <cellStyle name="Normal 2 2 3 2 3 8" xfId="16428" xr:uid="{00000000-0005-0000-0000-0000362A0000}"/>
    <cellStyle name="Normal 2 2 3 2 4" xfId="215" xr:uid="{00000000-0005-0000-0000-0000372A0000}"/>
    <cellStyle name="Normal 2 2 3 2 4 2" xfId="559" xr:uid="{00000000-0005-0000-0000-0000382A0000}"/>
    <cellStyle name="Normal 2 2 3 2 4 2 2" xfId="1265" xr:uid="{00000000-0005-0000-0000-0000392A0000}"/>
    <cellStyle name="Normal 2 2 3 2 4 2 2 2" xfId="2675" xr:uid="{00000000-0005-0000-0000-00003A2A0000}"/>
    <cellStyle name="Normal 2 2 3 2 4 2 2 2 2" xfId="5149" xr:uid="{00000000-0005-0000-0000-00003B2A0000}"/>
    <cellStyle name="Normal 2 2 3 2 4 2 2 2 2 2" xfId="13295" xr:uid="{00000000-0005-0000-0000-00003C2A0000}"/>
    <cellStyle name="Normal 2 2 3 2 4 2 2 2 2 2 2" xfId="29591" xr:uid="{00000000-0005-0000-0000-00003D2A0000}"/>
    <cellStyle name="Normal 2 2 3 2 4 2 2 2 2 3" xfId="21445" xr:uid="{00000000-0005-0000-0000-00003E2A0000}"/>
    <cellStyle name="Normal 2 2 3 2 4 2 2 2 3" xfId="7974" xr:uid="{00000000-0005-0000-0000-00003F2A0000}"/>
    <cellStyle name="Normal 2 2 3 2 4 2 2 2 3 2" xfId="16120" xr:uid="{00000000-0005-0000-0000-0000402A0000}"/>
    <cellStyle name="Normal 2 2 3 2 4 2 2 2 3 2 2" xfId="32416" xr:uid="{00000000-0005-0000-0000-0000412A0000}"/>
    <cellStyle name="Normal 2 2 3 2 4 2 2 2 3 3" xfId="24270" xr:uid="{00000000-0005-0000-0000-0000422A0000}"/>
    <cellStyle name="Normal 2 2 3 2 4 2 2 2 4" xfId="10821" xr:uid="{00000000-0005-0000-0000-0000432A0000}"/>
    <cellStyle name="Normal 2 2 3 2 4 2 2 2 4 2" xfId="27117" xr:uid="{00000000-0005-0000-0000-0000442A0000}"/>
    <cellStyle name="Normal 2 2 3 2 4 2 2 2 5" xfId="18971" xr:uid="{00000000-0005-0000-0000-0000452A0000}"/>
    <cellStyle name="Normal 2 2 3 2 4 2 2 3" xfId="3931" xr:uid="{00000000-0005-0000-0000-0000462A0000}"/>
    <cellStyle name="Normal 2 2 3 2 4 2 2 3 2" xfId="12077" xr:uid="{00000000-0005-0000-0000-0000472A0000}"/>
    <cellStyle name="Normal 2 2 3 2 4 2 2 3 2 2" xfId="28373" xr:uid="{00000000-0005-0000-0000-0000482A0000}"/>
    <cellStyle name="Normal 2 2 3 2 4 2 2 3 3" xfId="20227" xr:uid="{00000000-0005-0000-0000-0000492A0000}"/>
    <cellStyle name="Normal 2 2 3 2 4 2 2 4" xfId="6564" xr:uid="{00000000-0005-0000-0000-00004A2A0000}"/>
    <cellStyle name="Normal 2 2 3 2 4 2 2 4 2" xfId="14710" xr:uid="{00000000-0005-0000-0000-00004B2A0000}"/>
    <cellStyle name="Normal 2 2 3 2 4 2 2 4 2 2" xfId="31006" xr:uid="{00000000-0005-0000-0000-00004C2A0000}"/>
    <cellStyle name="Normal 2 2 3 2 4 2 2 4 3" xfId="22860" xr:uid="{00000000-0005-0000-0000-00004D2A0000}"/>
    <cellStyle name="Normal 2 2 3 2 4 2 2 5" xfId="9411" xr:uid="{00000000-0005-0000-0000-00004E2A0000}"/>
    <cellStyle name="Normal 2 2 3 2 4 2 2 5 2" xfId="25707" xr:uid="{00000000-0005-0000-0000-00004F2A0000}"/>
    <cellStyle name="Normal 2 2 3 2 4 2 2 6" xfId="17561" xr:uid="{00000000-0005-0000-0000-0000502A0000}"/>
    <cellStyle name="Normal 2 2 3 2 4 2 3" xfId="1970" xr:uid="{00000000-0005-0000-0000-0000512A0000}"/>
    <cellStyle name="Normal 2 2 3 2 4 2 3 2" xfId="4540" xr:uid="{00000000-0005-0000-0000-0000522A0000}"/>
    <cellStyle name="Normal 2 2 3 2 4 2 3 2 2" xfId="12686" xr:uid="{00000000-0005-0000-0000-0000532A0000}"/>
    <cellStyle name="Normal 2 2 3 2 4 2 3 2 2 2" xfId="28982" xr:uid="{00000000-0005-0000-0000-0000542A0000}"/>
    <cellStyle name="Normal 2 2 3 2 4 2 3 2 3" xfId="20836" xr:uid="{00000000-0005-0000-0000-0000552A0000}"/>
    <cellStyle name="Normal 2 2 3 2 4 2 3 3" xfId="7269" xr:uid="{00000000-0005-0000-0000-0000562A0000}"/>
    <cellStyle name="Normal 2 2 3 2 4 2 3 3 2" xfId="15415" xr:uid="{00000000-0005-0000-0000-0000572A0000}"/>
    <cellStyle name="Normal 2 2 3 2 4 2 3 3 2 2" xfId="31711" xr:uid="{00000000-0005-0000-0000-0000582A0000}"/>
    <cellStyle name="Normal 2 2 3 2 4 2 3 3 3" xfId="23565" xr:uid="{00000000-0005-0000-0000-0000592A0000}"/>
    <cellStyle name="Normal 2 2 3 2 4 2 3 4" xfId="10116" xr:uid="{00000000-0005-0000-0000-00005A2A0000}"/>
    <cellStyle name="Normal 2 2 3 2 4 2 3 4 2" xfId="26412" xr:uid="{00000000-0005-0000-0000-00005B2A0000}"/>
    <cellStyle name="Normal 2 2 3 2 4 2 3 5" xfId="18266" xr:uid="{00000000-0005-0000-0000-00005C2A0000}"/>
    <cellStyle name="Normal 2 2 3 2 4 2 4" xfId="3322" xr:uid="{00000000-0005-0000-0000-00005D2A0000}"/>
    <cellStyle name="Normal 2 2 3 2 4 2 4 2" xfId="11468" xr:uid="{00000000-0005-0000-0000-00005E2A0000}"/>
    <cellStyle name="Normal 2 2 3 2 4 2 4 2 2" xfId="27764" xr:uid="{00000000-0005-0000-0000-00005F2A0000}"/>
    <cellStyle name="Normal 2 2 3 2 4 2 4 3" xfId="19618" xr:uid="{00000000-0005-0000-0000-0000602A0000}"/>
    <cellStyle name="Normal 2 2 3 2 4 2 5" xfId="5859" xr:uid="{00000000-0005-0000-0000-0000612A0000}"/>
    <cellStyle name="Normal 2 2 3 2 4 2 5 2" xfId="14005" xr:uid="{00000000-0005-0000-0000-0000622A0000}"/>
    <cellStyle name="Normal 2 2 3 2 4 2 5 2 2" xfId="30301" xr:uid="{00000000-0005-0000-0000-0000632A0000}"/>
    <cellStyle name="Normal 2 2 3 2 4 2 5 3" xfId="22155" xr:uid="{00000000-0005-0000-0000-0000642A0000}"/>
    <cellStyle name="Normal 2 2 3 2 4 2 6" xfId="8706" xr:uid="{00000000-0005-0000-0000-0000652A0000}"/>
    <cellStyle name="Normal 2 2 3 2 4 2 6 2" xfId="25002" xr:uid="{00000000-0005-0000-0000-0000662A0000}"/>
    <cellStyle name="Normal 2 2 3 2 4 2 7" xfId="16856" xr:uid="{00000000-0005-0000-0000-0000672A0000}"/>
    <cellStyle name="Normal 2 2 3 2 4 3" xfId="921" xr:uid="{00000000-0005-0000-0000-0000682A0000}"/>
    <cellStyle name="Normal 2 2 3 2 4 3 2" xfId="2331" xr:uid="{00000000-0005-0000-0000-0000692A0000}"/>
    <cellStyle name="Normal 2 2 3 2 4 3 2 2" xfId="4853" xr:uid="{00000000-0005-0000-0000-00006A2A0000}"/>
    <cellStyle name="Normal 2 2 3 2 4 3 2 2 2" xfId="12999" xr:uid="{00000000-0005-0000-0000-00006B2A0000}"/>
    <cellStyle name="Normal 2 2 3 2 4 3 2 2 2 2" xfId="29295" xr:uid="{00000000-0005-0000-0000-00006C2A0000}"/>
    <cellStyle name="Normal 2 2 3 2 4 3 2 2 3" xfId="21149" xr:uid="{00000000-0005-0000-0000-00006D2A0000}"/>
    <cellStyle name="Normal 2 2 3 2 4 3 2 3" xfId="7630" xr:uid="{00000000-0005-0000-0000-00006E2A0000}"/>
    <cellStyle name="Normal 2 2 3 2 4 3 2 3 2" xfId="15776" xr:uid="{00000000-0005-0000-0000-00006F2A0000}"/>
    <cellStyle name="Normal 2 2 3 2 4 3 2 3 2 2" xfId="32072" xr:uid="{00000000-0005-0000-0000-0000702A0000}"/>
    <cellStyle name="Normal 2 2 3 2 4 3 2 3 3" xfId="23926" xr:uid="{00000000-0005-0000-0000-0000712A0000}"/>
    <cellStyle name="Normal 2 2 3 2 4 3 2 4" xfId="10477" xr:uid="{00000000-0005-0000-0000-0000722A0000}"/>
    <cellStyle name="Normal 2 2 3 2 4 3 2 4 2" xfId="26773" xr:uid="{00000000-0005-0000-0000-0000732A0000}"/>
    <cellStyle name="Normal 2 2 3 2 4 3 2 5" xfId="18627" xr:uid="{00000000-0005-0000-0000-0000742A0000}"/>
    <cellStyle name="Normal 2 2 3 2 4 3 3" xfId="3635" xr:uid="{00000000-0005-0000-0000-0000752A0000}"/>
    <cellStyle name="Normal 2 2 3 2 4 3 3 2" xfId="11781" xr:uid="{00000000-0005-0000-0000-0000762A0000}"/>
    <cellStyle name="Normal 2 2 3 2 4 3 3 2 2" xfId="28077" xr:uid="{00000000-0005-0000-0000-0000772A0000}"/>
    <cellStyle name="Normal 2 2 3 2 4 3 3 3" xfId="19931" xr:uid="{00000000-0005-0000-0000-0000782A0000}"/>
    <cellStyle name="Normal 2 2 3 2 4 3 4" xfId="6220" xr:uid="{00000000-0005-0000-0000-0000792A0000}"/>
    <cellStyle name="Normal 2 2 3 2 4 3 4 2" xfId="14366" xr:uid="{00000000-0005-0000-0000-00007A2A0000}"/>
    <cellStyle name="Normal 2 2 3 2 4 3 4 2 2" xfId="30662" xr:uid="{00000000-0005-0000-0000-00007B2A0000}"/>
    <cellStyle name="Normal 2 2 3 2 4 3 4 3" xfId="22516" xr:uid="{00000000-0005-0000-0000-00007C2A0000}"/>
    <cellStyle name="Normal 2 2 3 2 4 3 5" xfId="9067" xr:uid="{00000000-0005-0000-0000-00007D2A0000}"/>
    <cellStyle name="Normal 2 2 3 2 4 3 5 2" xfId="25363" xr:uid="{00000000-0005-0000-0000-00007E2A0000}"/>
    <cellStyle name="Normal 2 2 3 2 4 3 6" xfId="17217" xr:uid="{00000000-0005-0000-0000-00007F2A0000}"/>
    <cellStyle name="Normal 2 2 3 2 4 4" xfId="1626" xr:uid="{00000000-0005-0000-0000-0000802A0000}"/>
    <cellStyle name="Normal 2 2 3 2 4 4 2" xfId="4244" xr:uid="{00000000-0005-0000-0000-0000812A0000}"/>
    <cellStyle name="Normal 2 2 3 2 4 4 2 2" xfId="12390" xr:uid="{00000000-0005-0000-0000-0000822A0000}"/>
    <cellStyle name="Normal 2 2 3 2 4 4 2 2 2" xfId="28686" xr:uid="{00000000-0005-0000-0000-0000832A0000}"/>
    <cellStyle name="Normal 2 2 3 2 4 4 2 3" xfId="20540" xr:uid="{00000000-0005-0000-0000-0000842A0000}"/>
    <cellStyle name="Normal 2 2 3 2 4 4 3" xfId="6925" xr:uid="{00000000-0005-0000-0000-0000852A0000}"/>
    <cellStyle name="Normal 2 2 3 2 4 4 3 2" xfId="15071" xr:uid="{00000000-0005-0000-0000-0000862A0000}"/>
    <cellStyle name="Normal 2 2 3 2 4 4 3 2 2" xfId="31367" xr:uid="{00000000-0005-0000-0000-0000872A0000}"/>
    <cellStyle name="Normal 2 2 3 2 4 4 3 3" xfId="23221" xr:uid="{00000000-0005-0000-0000-0000882A0000}"/>
    <cellStyle name="Normal 2 2 3 2 4 4 4" xfId="9772" xr:uid="{00000000-0005-0000-0000-0000892A0000}"/>
    <cellStyle name="Normal 2 2 3 2 4 4 4 2" xfId="26068" xr:uid="{00000000-0005-0000-0000-00008A2A0000}"/>
    <cellStyle name="Normal 2 2 3 2 4 4 5" xfId="17922" xr:uid="{00000000-0005-0000-0000-00008B2A0000}"/>
    <cellStyle name="Normal 2 2 3 2 4 5" xfId="3026" xr:uid="{00000000-0005-0000-0000-00008C2A0000}"/>
    <cellStyle name="Normal 2 2 3 2 4 5 2" xfId="11172" xr:uid="{00000000-0005-0000-0000-00008D2A0000}"/>
    <cellStyle name="Normal 2 2 3 2 4 5 2 2" xfId="27468" xr:uid="{00000000-0005-0000-0000-00008E2A0000}"/>
    <cellStyle name="Normal 2 2 3 2 4 5 3" xfId="19322" xr:uid="{00000000-0005-0000-0000-00008F2A0000}"/>
    <cellStyle name="Normal 2 2 3 2 4 6" xfId="5515" xr:uid="{00000000-0005-0000-0000-0000902A0000}"/>
    <cellStyle name="Normal 2 2 3 2 4 6 2" xfId="13661" xr:uid="{00000000-0005-0000-0000-0000912A0000}"/>
    <cellStyle name="Normal 2 2 3 2 4 6 2 2" xfId="29957" xr:uid="{00000000-0005-0000-0000-0000922A0000}"/>
    <cellStyle name="Normal 2 2 3 2 4 6 3" xfId="21811" xr:uid="{00000000-0005-0000-0000-0000932A0000}"/>
    <cellStyle name="Normal 2 2 3 2 4 7" xfId="8362" xr:uid="{00000000-0005-0000-0000-0000942A0000}"/>
    <cellStyle name="Normal 2 2 3 2 4 7 2" xfId="24658" xr:uid="{00000000-0005-0000-0000-0000952A0000}"/>
    <cellStyle name="Normal 2 2 3 2 4 8" xfId="16512" xr:uid="{00000000-0005-0000-0000-0000962A0000}"/>
    <cellStyle name="Normal 2 2 3 2 5" xfId="295" xr:uid="{00000000-0005-0000-0000-0000972A0000}"/>
    <cellStyle name="Normal 2 2 3 2 5 2" xfId="639" xr:uid="{00000000-0005-0000-0000-0000982A0000}"/>
    <cellStyle name="Normal 2 2 3 2 5 2 2" xfId="1345" xr:uid="{00000000-0005-0000-0000-0000992A0000}"/>
    <cellStyle name="Normal 2 2 3 2 5 2 2 2" xfId="2755" xr:uid="{00000000-0005-0000-0000-00009A2A0000}"/>
    <cellStyle name="Normal 2 2 3 2 5 2 2 2 2" xfId="5223" xr:uid="{00000000-0005-0000-0000-00009B2A0000}"/>
    <cellStyle name="Normal 2 2 3 2 5 2 2 2 2 2" xfId="13369" xr:uid="{00000000-0005-0000-0000-00009C2A0000}"/>
    <cellStyle name="Normal 2 2 3 2 5 2 2 2 2 2 2" xfId="29665" xr:uid="{00000000-0005-0000-0000-00009D2A0000}"/>
    <cellStyle name="Normal 2 2 3 2 5 2 2 2 2 3" xfId="21519" xr:uid="{00000000-0005-0000-0000-00009E2A0000}"/>
    <cellStyle name="Normal 2 2 3 2 5 2 2 2 3" xfId="8054" xr:uid="{00000000-0005-0000-0000-00009F2A0000}"/>
    <cellStyle name="Normal 2 2 3 2 5 2 2 2 3 2" xfId="16200" xr:uid="{00000000-0005-0000-0000-0000A02A0000}"/>
    <cellStyle name="Normal 2 2 3 2 5 2 2 2 3 2 2" xfId="32496" xr:uid="{00000000-0005-0000-0000-0000A12A0000}"/>
    <cellStyle name="Normal 2 2 3 2 5 2 2 2 3 3" xfId="24350" xr:uid="{00000000-0005-0000-0000-0000A22A0000}"/>
    <cellStyle name="Normal 2 2 3 2 5 2 2 2 4" xfId="10901" xr:uid="{00000000-0005-0000-0000-0000A32A0000}"/>
    <cellStyle name="Normal 2 2 3 2 5 2 2 2 4 2" xfId="27197" xr:uid="{00000000-0005-0000-0000-0000A42A0000}"/>
    <cellStyle name="Normal 2 2 3 2 5 2 2 2 5" xfId="19051" xr:uid="{00000000-0005-0000-0000-0000A52A0000}"/>
    <cellStyle name="Normal 2 2 3 2 5 2 2 3" xfId="4005" xr:uid="{00000000-0005-0000-0000-0000A62A0000}"/>
    <cellStyle name="Normal 2 2 3 2 5 2 2 3 2" xfId="12151" xr:uid="{00000000-0005-0000-0000-0000A72A0000}"/>
    <cellStyle name="Normal 2 2 3 2 5 2 2 3 2 2" xfId="28447" xr:uid="{00000000-0005-0000-0000-0000A82A0000}"/>
    <cellStyle name="Normal 2 2 3 2 5 2 2 3 3" xfId="20301" xr:uid="{00000000-0005-0000-0000-0000A92A0000}"/>
    <cellStyle name="Normal 2 2 3 2 5 2 2 4" xfId="6644" xr:uid="{00000000-0005-0000-0000-0000AA2A0000}"/>
    <cellStyle name="Normal 2 2 3 2 5 2 2 4 2" xfId="14790" xr:uid="{00000000-0005-0000-0000-0000AB2A0000}"/>
    <cellStyle name="Normal 2 2 3 2 5 2 2 4 2 2" xfId="31086" xr:uid="{00000000-0005-0000-0000-0000AC2A0000}"/>
    <cellStyle name="Normal 2 2 3 2 5 2 2 4 3" xfId="22940" xr:uid="{00000000-0005-0000-0000-0000AD2A0000}"/>
    <cellStyle name="Normal 2 2 3 2 5 2 2 5" xfId="9491" xr:uid="{00000000-0005-0000-0000-0000AE2A0000}"/>
    <cellStyle name="Normal 2 2 3 2 5 2 2 5 2" xfId="25787" xr:uid="{00000000-0005-0000-0000-0000AF2A0000}"/>
    <cellStyle name="Normal 2 2 3 2 5 2 2 6" xfId="17641" xr:uid="{00000000-0005-0000-0000-0000B02A0000}"/>
    <cellStyle name="Normal 2 2 3 2 5 2 3" xfId="2050" xr:uid="{00000000-0005-0000-0000-0000B12A0000}"/>
    <cellStyle name="Normal 2 2 3 2 5 2 3 2" xfId="4614" xr:uid="{00000000-0005-0000-0000-0000B22A0000}"/>
    <cellStyle name="Normal 2 2 3 2 5 2 3 2 2" xfId="12760" xr:uid="{00000000-0005-0000-0000-0000B32A0000}"/>
    <cellStyle name="Normal 2 2 3 2 5 2 3 2 2 2" xfId="29056" xr:uid="{00000000-0005-0000-0000-0000B42A0000}"/>
    <cellStyle name="Normal 2 2 3 2 5 2 3 2 3" xfId="20910" xr:uid="{00000000-0005-0000-0000-0000B52A0000}"/>
    <cellStyle name="Normal 2 2 3 2 5 2 3 3" xfId="7349" xr:uid="{00000000-0005-0000-0000-0000B62A0000}"/>
    <cellStyle name="Normal 2 2 3 2 5 2 3 3 2" xfId="15495" xr:uid="{00000000-0005-0000-0000-0000B72A0000}"/>
    <cellStyle name="Normal 2 2 3 2 5 2 3 3 2 2" xfId="31791" xr:uid="{00000000-0005-0000-0000-0000B82A0000}"/>
    <cellStyle name="Normal 2 2 3 2 5 2 3 3 3" xfId="23645" xr:uid="{00000000-0005-0000-0000-0000B92A0000}"/>
    <cellStyle name="Normal 2 2 3 2 5 2 3 4" xfId="10196" xr:uid="{00000000-0005-0000-0000-0000BA2A0000}"/>
    <cellStyle name="Normal 2 2 3 2 5 2 3 4 2" xfId="26492" xr:uid="{00000000-0005-0000-0000-0000BB2A0000}"/>
    <cellStyle name="Normal 2 2 3 2 5 2 3 5" xfId="18346" xr:uid="{00000000-0005-0000-0000-0000BC2A0000}"/>
    <cellStyle name="Normal 2 2 3 2 5 2 4" xfId="3396" xr:uid="{00000000-0005-0000-0000-0000BD2A0000}"/>
    <cellStyle name="Normal 2 2 3 2 5 2 4 2" xfId="11542" xr:uid="{00000000-0005-0000-0000-0000BE2A0000}"/>
    <cellStyle name="Normal 2 2 3 2 5 2 4 2 2" xfId="27838" xr:uid="{00000000-0005-0000-0000-0000BF2A0000}"/>
    <cellStyle name="Normal 2 2 3 2 5 2 4 3" xfId="19692" xr:uid="{00000000-0005-0000-0000-0000C02A0000}"/>
    <cellStyle name="Normal 2 2 3 2 5 2 5" xfId="5939" xr:uid="{00000000-0005-0000-0000-0000C12A0000}"/>
    <cellStyle name="Normal 2 2 3 2 5 2 5 2" xfId="14085" xr:uid="{00000000-0005-0000-0000-0000C22A0000}"/>
    <cellStyle name="Normal 2 2 3 2 5 2 5 2 2" xfId="30381" xr:uid="{00000000-0005-0000-0000-0000C32A0000}"/>
    <cellStyle name="Normal 2 2 3 2 5 2 5 3" xfId="22235" xr:uid="{00000000-0005-0000-0000-0000C42A0000}"/>
    <cellStyle name="Normal 2 2 3 2 5 2 6" xfId="8786" xr:uid="{00000000-0005-0000-0000-0000C52A0000}"/>
    <cellStyle name="Normal 2 2 3 2 5 2 6 2" xfId="25082" xr:uid="{00000000-0005-0000-0000-0000C62A0000}"/>
    <cellStyle name="Normal 2 2 3 2 5 2 7" xfId="16936" xr:uid="{00000000-0005-0000-0000-0000C72A0000}"/>
    <cellStyle name="Normal 2 2 3 2 5 3" xfId="1001" xr:uid="{00000000-0005-0000-0000-0000C82A0000}"/>
    <cellStyle name="Normal 2 2 3 2 5 3 2" xfId="2411" xr:uid="{00000000-0005-0000-0000-0000C92A0000}"/>
    <cellStyle name="Normal 2 2 3 2 5 3 2 2" xfId="4927" xr:uid="{00000000-0005-0000-0000-0000CA2A0000}"/>
    <cellStyle name="Normal 2 2 3 2 5 3 2 2 2" xfId="13073" xr:uid="{00000000-0005-0000-0000-0000CB2A0000}"/>
    <cellStyle name="Normal 2 2 3 2 5 3 2 2 2 2" xfId="29369" xr:uid="{00000000-0005-0000-0000-0000CC2A0000}"/>
    <cellStyle name="Normal 2 2 3 2 5 3 2 2 3" xfId="21223" xr:uid="{00000000-0005-0000-0000-0000CD2A0000}"/>
    <cellStyle name="Normal 2 2 3 2 5 3 2 3" xfId="7710" xr:uid="{00000000-0005-0000-0000-0000CE2A0000}"/>
    <cellStyle name="Normal 2 2 3 2 5 3 2 3 2" xfId="15856" xr:uid="{00000000-0005-0000-0000-0000CF2A0000}"/>
    <cellStyle name="Normal 2 2 3 2 5 3 2 3 2 2" xfId="32152" xr:uid="{00000000-0005-0000-0000-0000D02A0000}"/>
    <cellStyle name="Normal 2 2 3 2 5 3 2 3 3" xfId="24006" xr:uid="{00000000-0005-0000-0000-0000D12A0000}"/>
    <cellStyle name="Normal 2 2 3 2 5 3 2 4" xfId="10557" xr:uid="{00000000-0005-0000-0000-0000D22A0000}"/>
    <cellStyle name="Normal 2 2 3 2 5 3 2 4 2" xfId="26853" xr:uid="{00000000-0005-0000-0000-0000D32A0000}"/>
    <cellStyle name="Normal 2 2 3 2 5 3 2 5" xfId="18707" xr:uid="{00000000-0005-0000-0000-0000D42A0000}"/>
    <cellStyle name="Normal 2 2 3 2 5 3 3" xfId="3709" xr:uid="{00000000-0005-0000-0000-0000D52A0000}"/>
    <cellStyle name="Normal 2 2 3 2 5 3 3 2" xfId="11855" xr:uid="{00000000-0005-0000-0000-0000D62A0000}"/>
    <cellStyle name="Normal 2 2 3 2 5 3 3 2 2" xfId="28151" xr:uid="{00000000-0005-0000-0000-0000D72A0000}"/>
    <cellStyle name="Normal 2 2 3 2 5 3 3 3" xfId="20005" xr:uid="{00000000-0005-0000-0000-0000D82A0000}"/>
    <cellStyle name="Normal 2 2 3 2 5 3 4" xfId="6300" xr:uid="{00000000-0005-0000-0000-0000D92A0000}"/>
    <cellStyle name="Normal 2 2 3 2 5 3 4 2" xfId="14446" xr:uid="{00000000-0005-0000-0000-0000DA2A0000}"/>
    <cellStyle name="Normal 2 2 3 2 5 3 4 2 2" xfId="30742" xr:uid="{00000000-0005-0000-0000-0000DB2A0000}"/>
    <cellStyle name="Normal 2 2 3 2 5 3 4 3" xfId="22596" xr:uid="{00000000-0005-0000-0000-0000DC2A0000}"/>
    <cellStyle name="Normal 2 2 3 2 5 3 5" xfId="9147" xr:uid="{00000000-0005-0000-0000-0000DD2A0000}"/>
    <cellStyle name="Normal 2 2 3 2 5 3 5 2" xfId="25443" xr:uid="{00000000-0005-0000-0000-0000DE2A0000}"/>
    <cellStyle name="Normal 2 2 3 2 5 3 6" xfId="17297" xr:uid="{00000000-0005-0000-0000-0000DF2A0000}"/>
    <cellStyle name="Normal 2 2 3 2 5 4" xfId="1706" xr:uid="{00000000-0005-0000-0000-0000E02A0000}"/>
    <cellStyle name="Normal 2 2 3 2 5 4 2" xfId="4318" xr:uid="{00000000-0005-0000-0000-0000E12A0000}"/>
    <cellStyle name="Normal 2 2 3 2 5 4 2 2" xfId="12464" xr:uid="{00000000-0005-0000-0000-0000E22A0000}"/>
    <cellStyle name="Normal 2 2 3 2 5 4 2 2 2" xfId="28760" xr:uid="{00000000-0005-0000-0000-0000E32A0000}"/>
    <cellStyle name="Normal 2 2 3 2 5 4 2 3" xfId="20614" xr:uid="{00000000-0005-0000-0000-0000E42A0000}"/>
    <cellStyle name="Normal 2 2 3 2 5 4 3" xfId="7005" xr:uid="{00000000-0005-0000-0000-0000E52A0000}"/>
    <cellStyle name="Normal 2 2 3 2 5 4 3 2" xfId="15151" xr:uid="{00000000-0005-0000-0000-0000E62A0000}"/>
    <cellStyle name="Normal 2 2 3 2 5 4 3 2 2" xfId="31447" xr:uid="{00000000-0005-0000-0000-0000E72A0000}"/>
    <cellStyle name="Normal 2 2 3 2 5 4 3 3" xfId="23301" xr:uid="{00000000-0005-0000-0000-0000E82A0000}"/>
    <cellStyle name="Normal 2 2 3 2 5 4 4" xfId="9852" xr:uid="{00000000-0005-0000-0000-0000E92A0000}"/>
    <cellStyle name="Normal 2 2 3 2 5 4 4 2" xfId="26148" xr:uid="{00000000-0005-0000-0000-0000EA2A0000}"/>
    <cellStyle name="Normal 2 2 3 2 5 4 5" xfId="18002" xr:uid="{00000000-0005-0000-0000-0000EB2A0000}"/>
    <cellStyle name="Normal 2 2 3 2 5 5" xfId="3100" xr:uid="{00000000-0005-0000-0000-0000EC2A0000}"/>
    <cellStyle name="Normal 2 2 3 2 5 5 2" xfId="11246" xr:uid="{00000000-0005-0000-0000-0000ED2A0000}"/>
    <cellStyle name="Normal 2 2 3 2 5 5 2 2" xfId="27542" xr:uid="{00000000-0005-0000-0000-0000EE2A0000}"/>
    <cellStyle name="Normal 2 2 3 2 5 5 3" xfId="19396" xr:uid="{00000000-0005-0000-0000-0000EF2A0000}"/>
    <cellStyle name="Normal 2 2 3 2 5 6" xfId="5595" xr:uid="{00000000-0005-0000-0000-0000F02A0000}"/>
    <cellStyle name="Normal 2 2 3 2 5 6 2" xfId="13741" xr:uid="{00000000-0005-0000-0000-0000F12A0000}"/>
    <cellStyle name="Normal 2 2 3 2 5 6 2 2" xfId="30037" xr:uid="{00000000-0005-0000-0000-0000F22A0000}"/>
    <cellStyle name="Normal 2 2 3 2 5 6 3" xfId="21891" xr:uid="{00000000-0005-0000-0000-0000F32A0000}"/>
    <cellStyle name="Normal 2 2 3 2 5 7" xfId="8442" xr:uid="{00000000-0005-0000-0000-0000F42A0000}"/>
    <cellStyle name="Normal 2 2 3 2 5 7 2" xfId="24738" xr:uid="{00000000-0005-0000-0000-0000F52A0000}"/>
    <cellStyle name="Normal 2 2 3 2 5 8" xfId="16592" xr:uid="{00000000-0005-0000-0000-0000F62A0000}"/>
    <cellStyle name="Normal 2 2 3 2 6" xfId="385" xr:uid="{00000000-0005-0000-0000-0000F72A0000}"/>
    <cellStyle name="Normal 2 2 3 2 6 2" xfId="1091" xr:uid="{00000000-0005-0000-0000-0000F82A0000}"/>
    <cellStyle name="Normal 2 2 3 2 6 2 2" xfId="2501" xr:uid="{00000000-0005-0000-0000-0000F92A0000}"/>
    <cellStyle name="Normal 2 2 3 2 6 2 2 2" xfId="5001" xr:uid="{00000000-0005-0000-0000-0000FA2A0000}"/>
    <cellStyle name="Normal 2 2 3 2 6 2 2 2 2" xfId="13147" xr:uid="{00000000-0005-0000-0000-0000FB2A0000}"/>
    <cellStyle name="Normal 2 2 3 2 6 2 2 2 2 2" xfId="29443" xr:uid="{00000000-0005-0000-0000-0000FC2A0000}"/>
    <cellStyle name="Normal 2 2 3 2 6 2 2 2 3" xfId="21297" xr:uid="{00000000-0005-0000-0000-0000FD2A0000}"/>
    <cellStyle name="Normal 2 2 3 2 6 2 2 3" xfId="7800" xr:uid="{00000000-0005-0000-0000-0000FE2A0000}"/>
    <cellStyle name="Normal 2 2 3 2 6 2 2 3 2" xfId="15946" xr:uid="{00000000-0005-0000-0000-0000FF2A0000}"/>
    <cellStyle name="Normal 2 2 3 2 6 2 2 3 2 2" xfId="32242" xr:uid="{00000000-0005-0000-0000-0000002B0000}"/>
    <cellStyle name="Normal 2 2 3 2 6 2 2 3 3" xfId="24096" xr:uid="{00000000-0005-0000-0000-0000012B0000}"/>
    <cellStyle name="Normal 2 2 3 2 6 2 2 4" xfId="10647" xr:uid="{00000000-0005-0000-0000-0000022B0000}"/>
    <cellStyle name="Normal 2 2 3 2 6 2 2 4 2" xfId="26943" xr:uid="{00000000-0005-0000-0000-0000032B0000}"/>
    <cellStyle name="Normal 2 2 3 2 6 2 2 5" xfId="18797" xr:uid="{00000000-0005-0000-0000-0000042B0000}"/>
    <cellStyle name="Normal 2 2 3 2 6 2 3" xfId="3783" xr:uid="{00000000-0005-0000-0000-0000052B0000}"/>
    <cellStyle name="Normal 2 2 3 2 6 2 3 2" xfId="11929" xr:uid="{00000000-0005-0000-0000-0000062B0000}"/>
    <cellStyle name="Normal 2 2 3 2 6 2 3 2 2" xfId="28225" xr:uid="{00000000-0005-0000-0000-0000072B0000}"/>
    <cellStyle name="Normal 2 2 3 2 6 2 3 3" xfId="20079" xr:uid="{00000000-0005-0000-0000-0000082B0000}"/>
    <cellStyle name="Normal 2 2 3 2 6 2 4" xfId="6390" xr:uid="{00000000-0005-0000-0000-0000092B0000}"/>
    <cellStyle name="Normal 2 2 3 2 6 2 4 2" xfId="14536" xr:uid="{00000000-0005-0000-0000-00000A2B0000}"/>
    <cellStyle name="Normal 2 2 3 2 6 2 4 2 2" xfId="30832" xr:uid="{00000000-0005-0000-0000-00000B2B0000}"/>
    <cellStyle name="Normal 2 2 3 2 6 2 4 3" xfId="22686" xr:uid="{00000000-0005-0000-0000-00000C2B0000}"/>
    <cellStyle name="Normal 2 2 3 2 6 2 5" xfId="9237" xr:uid="{00000000-0005-0000-0000-00000D2B0000}"/>
    <cellStyle name="Normal 2 2 3 2 6 2 5 2" xfId="25533" xr:uid="{00000000-0005-0000-0000-00000E2B0000}"/>
    <cellStyle name="Normal 2 2 3 2 6 2 6" xfId="17387" xr:uid="{00000000-0005-0000-0000-00000F2B0000}"/>
    <cellStyle name="Normal 2 2 3 2 6 3" xfId="1796" xr:uid="{00000000-0005-0000-0000-0000102B0000}"/>
    <cellStyle name="Normal 2 2 3 2 6 3 2" xfId="4392" xr:uid="{00000000-0005-0000-0000-0000112B0000}"/>
    <cellStyle name="Normal 2 2 3 2 6 3 2 2" xfId="12538" xr:uid="{00000000-0005-0000-0000-0000122B0000}"/>
    <cellStyle name="Normal 2 2 3 2 6 3 2 2 2" xfId="28834" xr:uid="{00000000-0005-0000-0000-0000132B0000}"/>
    <cellStyle name="Normal 2 2 3 2 6 3 2 3" xfId="20688" xr:uid="{00000000-0005-0000-0000-0000142B0000}"/>
    <cellStyle name="Normal 2 2 3 2 6 3 3" xfId="7095" xr:uid="{00000000-0005-0000-0000-0000152B0000}"/>
    <cellStyle name="Normal 2 2 3 2 6 3 3 2" xfId="15241" xr:uid="{00000000-0005-0000-0000-0000162B0000}"/>
    <cellStyle name="Normal 2 2 3 2 6 3 3 2 2" xfId="31537" xr:uid="{00000000-0005-0000-0000-0000172B0000}"/>
    <cellStyle name="Normal 2 2 3 2 6 3 3 3" xfId="23391" xr:uid="{00000000-0005-0000-0000-0000182B0000}"/>
    <cellStyle name="Normal 2 2 3 2 6 3 4" xfId="9942" xr:uid="{00000000-0005-0000-0000-0000192B0000}"/>
    <cellStyle name="Normal 2 2 3 2 6 3 4 2" xfId="26238" xr:uid="{00000000-0005-0000-0000-00001A2B0000}"/>
    <cellStyle name="Normal 2 2 3 2 6 3 5" xfId="18092" xr:uid="{00000000-0005-0000-0000-00001B2B0000}"/>
    <cellStyle name="Normal 2 2 3 2 6 4" xfId="3174" xr:uid="{00000000-0005-0000-0000-00001C2B0000}"/>
    <cellStyle name="Normal 2 2 3 2 6 4 2" xfId="11320" xr:uid="{00000000-0005-0000-0000-00001D2B0000}"/>
    <cellStyle name="Normal 2 2 3 2 6 4 2 2" xfId="27616" xr:uid="{00000000-0005-0000-0000-00001E2B0000}"/>
    <cellStyle name="Normal 2 2 3 2 6 4 3" xfId="19470" xr:uid="{00000000-0005-0000-0000-00001F2B0000}"/>
    <cellStyle name="Normal 2 2 3 2 6 5" xfId="5685" xr:uid="{00000000-0005-0000-0000-0000202B0000}"/>
    <cellStyle name="Normal 2 2 3 2 6 5 2" xfId="13831" xr:uid="{00000000-0005-0000-0000-0000212B0000}"/>
    <cellStyle name="Normal 2 2 3 2 6 5 2 2" xfId="30127" xr:uid="{00000000-0005-0000-0000-0000222B0000}"/>
    <cellStyle name="Normal 2 2 3 2 6 5 3" xfId="21981" xr:uid="{00000000-0005-0000-0000-0000232B0000}"/>
    <cellStyle name="Normal 2 2 3 2 6 6" xfId="8532" xr:uid="{00000000-0005-0000-0000-0000242B0000}"/>
    <cellStyle name="Normal 2 2 3 2 6 6 2" xfId="24828" xr:uid="{00000000-0005-0000-0000-0000252B0000}"/>
    <cellStyle name="Normal 2 2 3 2 6 7" xfId="16682" xr:uid="{00000000-0005-0000-0000-0000262B0000}"/>
    <cellStyle name="Normal 2 2 3 2 7" xfId="747" xr:uid="{00000000-0005-0000-0000-0000272B0000}"/>
    <cellStyle name="Normal 2 2 3 2 7 2" xfId="2157" xr:uid="{00000000-0005-0000-0000-0000282B0000}"/>
    <cellStyle name="Normal 2 2 3 2 7 2 2" xfId="4705" xr:uid="{00000000-0005-0000-0000-0000292B0000}"/>
    <cellStyle name="Normal 2 2 3 2 7 2 2 2" xfId="12851" xr:uid="{00000000-0005-0000-0000-00002A2B0000}"/>
    <cellStyle name="Normal 2 2 3 2 7 2 2 2 2" xfId="29147" xr:uid="{00000000-0005-0000-0000-00002B2B0000}"/>
    <cellStyle name="Normal 2 2 3 2 7 2 2 3" xfId="21001" xr:uid="{00000000-0005-0000-0000-00002C2B0000}"/>
    <cellStyle name="Normal 2 2 3 2 7 2 3" xfId="7456" xr:uid="{00000000-0005-0000-0000-00002D2B0000}"/>
    <cellStyle name="Normal 2 2 3 2 7 2 3 2" xfId="15602" xr:uid="{00000000-0005-0000-0000-00002E2B0000}"/>
    <cellStyle name="Normal 2 2 3 2 7 2 3 2 2" xfId="31898" xr:uid="{00000000-0005-0000-0000-00002F2B0000}"/>
    <cellStyle name="Normal 2 2 3 2 7 2 3 3" xfId="23752" xr:uid="{00000000-0005-0000-0000-0000302B0000}"/>
    <cellStyle name="Normal 2 2 3 2 7 2 4" xfId="10303" xr:uid="{00000000-0005-0000-0000-0000312B0000}"/>
    <cellStyle name="Normal 2 2 3 2 7 2 4 2" xfId="26599" xr:uid="{00000000-0005-0000-0000-0000322B0000}"/>
    <cellStyle name="Normal 2 2 3 2 7 2 5" xfId="18453" xr:uid="{00000000-0005-0000-0000-0000332B0000}"/>
    <cellStyle name="Normal 2 2 3 2 7 3" xfId="3487" xr:uid="{00000000-0005-0000-0000-0000342B0000}"/>
    <cellStyle name="Normal 2 2 3 2 7 3 2" xfId="11633" xr:uid="{00000000-0005-0000-0000-0000352B0000}"/>
    <cellStyle name="Normal 2 2 3 2 7 3 2 2" xfId="27929" xr:uid="{00000000-0005-0000-0000-0000362B0000}"/>
    <cellStyle name="Normal 2 2 3 2 7 3 3" xfId="19783" xr:uid="{00000000-0005-0000-0000-0000372B0000}"/>
    <cellStyle name="Normal 2 2 3 2 7 4" xfId="6046" xr:uid="{00000000-0005-0000-0000-0000382B0000}"/>
    <cellStyle name="Normal 2 2 3 2 7 4 2" xfId="14192" xr:uid="{00000000-0005-0000-0000-0000392B0000}"/>
    <cellStyle name="Normal 2 2 3 2 7 4 2 2" xfId="30488" xr:uid="{00000000-0005-0000-0000-00003A2B0000}"/>
    <cellStyle name="Normal 2 2 3 2 7 4 3" xfId="22342" xr:uid="{00000000-0005-0000-0000-00003B2B0000}"/>
    <cellStyle name="Normal 2 2 3 2 7 5" xfId="8893" xr:uid="{00000000-0005-0000-0000-00003C2B0000}"/>
    <cellStyle name="Normal 2 2 3 2 7 5 2" xfId="25189" xr:uid="{00000000-0005-0000-0000-00003D2B0000}"/>
    <cellStyle name="Normal 2 2 3 2 7 6" xfId="17043" xr:uid="{00000000-0005-0000-0000-00003E2B0000}"/>
    <cellStyle name="Normal 2 2 3 2 8" xfId="1452" xr:uid="{00000000-0005-0000-0000-00003F2B0000}"/>
    <cellStyle name="Normal 2 2 3 2 8 2" xfId="4096" xr:uid="{00000000-0005-0000-0000-0000402B0000}"/>
    <cellStyle name="Normal 2 2 3 2 8 2 2" xfId="12242" xr:uid="{00000000-0005-0000-0000-0000412B0000}"/>
    <cellStyle name="Normal 2 2 3 2 8 2 2 2" xfId="28538" xr:uid="{00000000-0005-0000-0000-0000422B0000}"/>
    <cellStyle name="Normal 2 2 3 2 8 2 3" xfId="20392" xr:uid="{00000000-0005-0000-0000-0000432B0000}"/>
    <cellStyle name="Normal 2 2 3 2 8 3" xfId="6751" xr:uid="{00000000-0005-0000-0000-0000442B0000}"/>
    <cellStyle name="Normal 2 2 3 2 8 3 2" xfId="14897" xr:uid="{00000000-0005-0000-0000-0000452B0000}"/>
    <cellStyle name="Normal 2 2 3 2 8 3 2 2" xfId="31193" xr:uid="{00000000-0005-0000-0000-0000462B0000}"/>
    <cellStyle name="Normal 2 2 3 2 8 3 3" xfId="23047" xr:uid="{00000000-0005-0000-0000-0000472B0000}"/>
    <cellStyle name="Normal 2 2 3 2 8 4" xfId="9598" xr:uid="{00000000-0005-0000-0000-0000482B0000}"/>
    <cellStyle name="Normal 2 2 3 2 8 4 2" xfId="25894" xr:uid="{00000000-0005-0000-0000-0000492B0000}"/>
    <cellStyle name="Normal 2 2 3 2 8 5" xfId="17748" xr:uid="{00000000-0005-0000-0000-00004A2B0000}"/>
    <cellStyle name="Normal 2 2 3 2 9" xfId="2878" xr:uid="{00000000-0005-0000-0000-00004B2B0000}"/>
    <cellStyle name="Normal 2 2 3 2 9 2" xfId="11024" xr:uid="{00000000-0005-0000-0000-00004C2B0000}"/>
    <cellStyle name="Normal 2 2 3 2 9 2 2" xfId="27320" xr:uid="{00000000-0005-0000-0000-00004D2B0000}"/>
    <cellStyle name="Normal 2 2 3 2 9 3" xfId="19174" xr:uid="{00000000-0005-0000-0000-00004E2B0000}"/>
    <cellStyle name="Normal 2 2 3 3" xfId="63" xr:uid="{00000000-0005-0000-0000-00004F2B0000}"/>
    <cellStyle name="Normal 2 2 3 3 10" xfId="8210" xr:uid="{00000000-0005-0000-0000-0000502B0000}"/>
    <cellStyle name="Normal 2 2 3 3 10 2" xfId="24506" xr:uid="{00000000-0005-0000-0000-0000512B0000}"/>
    <cellStyle name="Normal 2 2 3 3 11" xfId="16360" xr:uid="{00000000-0005-0000-0000-0000522B0000}"/>
    <cellStyle name="Normal 2 2 3 3 2" xfId="153" xr:uid="{00000000-0005-0000-0000-0000532B0000}"/>
    <cellStyle name="Normal 2 2 3 3 2 2" xfId="497" xr:uid="{00000000-0005-0000-0000-0000542B0000}"/>
    <cellStyle name="Normal 2 2 3 3 2 2 2" xfId="1203" xr:uid="{00000000-0005-0000-0000-0000552B0000}"/>
    <cellStyle name="Normal 2 2 3 3 2 2 2 2" xfId="2613" xr:uid="{00000000-0005-0000-0000-0000562B0000}"/>
    <cellStyle name="Normal 2 2 3 3 2 2 2 2 2" xfId="5093" xr:uid="{00000000-0005-0000-0000-0000572B0000}"/>
    <cellStyle name="Normal 2 2 3 3 2 2 2 2 2 2" xfId="13239" xr:uid="{00000000-0005-0000-0000-0000582B0000}"/>
    <cellStyle name="Normal 2 2 3 3 2 2 2 2 2 2 2" xfId="29535" xr:uid="{00000000-0005-0000-0000-0000592B0000}"/>
    <cellStyle name="Normal 2 2 3 3 2 2 2 2 2 3" xfId="21389" xr:uid="{00000000-0005-0000-0000-00005A2B0000}"/>
    <cellStyle name="Normal 2 2 3 3 2 2 2 2 3" xfId="7912" xr:uid="{00000000-0005-0000-0000-00005B2B0000}"/>
    <cellStyle name="Normal 2 2 3 3 2 2 2 2 3 2" xfId="16058" xr:uid="{00000000-0005-0000-0000-00005C2B0000}"/>
    <cellStyle name="Normal 2 2 3 3 2 2 2 2 3 2 2" xfId="32354" xr:uid="{00000000-0005-0000-0000-00005D2B0000}"/>
    <cellStyle name="Normal 2 2 3 3 2 2 2 2 3 3" xfId="24208" xr:uid="{00000000-0005-0000-0000-00005E2B0000}"/>
    <cellStyle name="Normal 2 2 3 3 2 2 2 2 4" xfId="10759" xr:uid="{00000000-0005-0000-0000-00005F2B0000}"/>
    <cellStyle name="Normal 2 2 3 3 2 2 2 2 4 2" xfId="27055" xr:uid="{00000000-0005-0000-0000-0000602B0000}"/>
    <cellStyle name="Normal 2 2 3 3 2 2 2 2 5" xfId="18909" xr:uid="{00000000-0005-0000-0000-0000612B0000}"/>
    <cellStyle name="Normal 2 2 3 3 2 2 2 3" xfId="3875" xr:uid="{00000000-0005-0000-0000-0000622B0000}"/>
    <cellStyle name="Normal 2 2 3 3 2 2 2 3 2" xfId="12021" xr:uid="{00000000-0005-0000-0000-0000632B0000}"/>
    <cellStyle name="Normal 2 2 3 3 2 2 2 3 2 2" xfId="28317" xr:uid="{00000000-0005-0000-0000-0000642B0000}"/>
    <cellStyle name="Normal 2 2 3 3 2 2 2 3 3" xfId="20171" xr:uid="{00000000-0005-0000-0000-0000652B0000}"/>
    <cellStyle name="Normal 2 2 3 3 2 2 2 4" xfId="6502" xr:uid="{00000000-0005-0000-0000-0000662B0000}"/>
    <cellStyle name="Normal 2 2 3 3 2 2 2 4 2" xfId="14648" xr:uid="{00000000-0005-0000-0000-0000672B0000}"/>
    <cellStyle name="Normal 2 2 3 3 2 2 2 4 2 2" xfId="30944" xr:uid="{00000000-0005-0000-0000-0000682B0000}"/>
    <cellStyle name="Normal 2 2 3 3 2 2 2 4 3" xfId="22798" xr:uid="{00000000-0005-0000-0000-0000692B0000}"/>
    <cellStyle name="Normal 2 2 3 3 2 2 2 5" xfId="9349" xr:uid="{00000000-0005-0000-0000-00006A2B0000}"/>
    <cellStyle name="Normal 2 2 3 3 2 2 2 5 2" xfId="25645" xr:uid="{00000000-0005-0000-0000-00006B2B0000}"/>
    <cellStyle name="Normal 2 2 3 3 2 2 2 6" xfId="17499" xr:uid="{00000000-0005-0000-0000-00006C2B0000}"/>
    <cellStyle name="Normal 2 2 3 3 2 2 3" xfId="1908" xr:uid="{00000000-0005-0000-0000-00006D2B0000}"/>
    <cellStyle name="Normal 2 2 3 3 2 2 3 2" xfId="4484" xr:uid="{00000000-0005-0000-0000-00006E2B0000}"/>
    <cellStyle name="Normal 2 2 3 3 2 2 3 2 2" xfId="12630" xr:uid="{00000000-0005-0000-0000-00006F2B0000}"/>
    <cellStyle name="Normal 2 2 3 3 2 2 3 2 2 2" xfId="28926" xr:uid="{00000000-0005-0000-0000-0000702B0000}"/>
    <cellStyle name="Normal 2 2 3 3 2 2 3 2 3" xfId="20780" xr:uid="{00000000-0005-0000-0000-0000712B0000}"/>
    <cellStyle name="Normal 2 2 3 3 2 2 3 3" xfId="7207" xr:uid="{00000000-0005-0000-0000-0000722B0000}"/>
    <cellStyle name="Normal 2 2 3 3 2 2 3 3 2" xfId="15353" xr:uid="{00000000-0005-0000-0000-0000732B0000}"/>
    <cellStyle name="Normal 2 2 3 3 2 2 3 3 2 2" xfId="31649" xr:uid="{00000000-0005-0000-0000-0000742B0000}"/>
    <cellStyle name="Normal 2 2 3 3 2 2 3 3 3" xfId="23503" xr:uid="{00000000-0005-0000-0000-0000752B0000}"/>
    <cellStyle name="Normal 2 2 3 3 2 2 3 4" xfId="10054" xr:uid="{00000000-0005-0000-0000-0000762B0000}"/>
    <cellStyle name="Normal 2 2 3 3 2 2 3 4 2" xfId="26350" xr:uid="{00000000-0005-0000-0000-0000772B0000}"/>
    <cellStyle name="Normal 2 2 3 3 2 2 3 5" xfId="18204" xr:uid="{00000000-0005-0000-0000-0000782B0000}"/>
    <cellStyle name="Normal 2 2 3 3 2 2 4" xfId="3266" xr:uid="{00000000-0005-0000-0000-0000792B0000}"/>
    <cellStyle name="Normal 2 2 3 3 2 2 4 2" xfId="11412" xr:uid="{00000000-0005-0000-0000-00007A2B0000}"/>
    <cellStyle name="Normal 2 2 3 3 2 2 4 2 2" xfId="27708" xr:uid="{00000000-0005-0000-0000-00007B2B0000}"/>
    <cellStyle name="Normal 2 2 3 3 2 2 4 3" xfId="19562" xr:uid="{00000000-0005-0000-0000-00007C2B0000}"/>
    <cellStyle name="Normal 2 2 3 3 2 2 5" xfId="5797" xr:uid="{00000000-0005-0000-0000-00007D2B0000}"/>
    <cellStyle name="Normal 2 2 3 3 2 2 5 2" xfId="13943" xr:uid="{00000000-0005-0000-0000-00007E2B0000}"/>
    <cellStyle name="Normal 2 2 3 3 2 2 5 2 2" xfId="30239" xr:uid="{00000000-0005-0000-0000-00007F2B0000}"/>
    <cellStyle name="Normal 2 2 3 3 2 2 5 3" xfId="22093" xr:uid="{00000000-0005-0000-0000-0000802B0000}"/>
    <cellStyle name="Normal 2 2 3 3 2 2 6" xfId="8644" xr:uid="{00000000-0005-0000-0000-0000812B0000}"/>
    <cellStyle name="Normal 2 2 3 3 2 2 6 2" xfId="24940" xr:uid="{00000000-0005-0000-0000-0000822B0000}"/>
    <cellStyle name="Normal 2 2 3 3 2 2 7" xfId="16794" xr:uid="{00000000-0005-0000-0000-0000832B0000}"/>
    <cellStyle name="Normal 2 2 3 3 2 3" xfId="859" xr:uid="{00000000-0005-0000-0000-0000842B0000}"/>
    <cellStyle name="Normal 2 2 3 3 2 3 2" xfId="2269" xr:uid="{00000000-0005-0000-0000-0000852B0000}"/>
    <cellStyle name="Normal 2 2 3 3 2 3 2 2" xfId="4797" xr:uid="{00000000-0005-0000-0000-0000862B0000}"/>
    <cellStyle name="Normal 2 2 3 3 2 3 2 2 2" xfId="12943" xr:uid="{00000000-0005-0000-0000-0000872B0000}"/>
    <cellStyle name="Normal 2 2 3 3 2 3 2 2 2 2" xfId="29239" xr:uid="{00000000-0005-0000-0000-0000882B0000}"/>
    <cellStyle name="Normal 2 2 3 3 2 3 2 2 3" xfId="21093" xr:uid="{00000000-0005-0000-0000-0000892B0000}"/>
    <cellStyle name="Normal 2 2 3 3 2 3 2 3" xfId="7568" xr:uid="{00000000-0005-0000-0000-00008A2B0000}"/>
    <cellStyle name="Normal 2 2 3 3 2 3 2 3 2" xfId="15714" xr:uid="{00000000-0005-0000-0000-00008B2B0000}"/>
    <cellStyle name="Normal 2 2 3 3 2 3 2 3 2 2" xfId="32010" xr:uid="{00000000-0005-0000-0000-00008C2B0000}"/>
    <cellStyle name="Normal 2 2 3 3 2 3 2 3 3" xfId="23864" xr:uid="{00000000-0005-0000-0000-00008D2B0000}"/>
    <cellStyle name="Normal 2 2 3 3 2 3 2 4" xfId="10415" xr:uid="{00000000-0005-0000-0000-00008E2B0000}"/>
    <cellStyle name="Normal 2 2 3 3 2 3 2 4 2" xfId="26711" xr:uid="{00000000-0005-0000-0000-00008F2B0000}"/>
    <cellStyle name="Normal 2 2 3 3 2 3 2 5" xfId="18565" xr:uid="{00000000-0005-0000-0000-0000902B0000}"/>
    <cellStyle name="Normal 2 2 3 3 2 3 3" xfId="3579" xr:uid="{00000000-0005-0000-0000-0000912B0000}"/>
    <cellStyle name="Normal 2 2 3 3 2 3 3 2" xfId="11725" xr:uid="{00000000-0005-0000-0000-0000922B0000}"/>
    <cellStyle name="Normal 2 2 3 3 2 3 3 2 2" xfId="28021" xr:uid="{00000000-0005-0000-0000-0000932B0000}"/>
    <cellStyle name="Normal 2 2 3 3 2 3 3 3" xfId="19875" xr:uid="{00000000-0005-0000-0000-0000942B0000}"/>
    <cellStyle name="Normal 2 2 3 3 2 3 4" xfId="6158" xr:uid="{00000000-0005-0000-0000-0000952B0000}"/>
    <cellStyle name="Normal 2 2 3 3 2 3 4 2" xfId="14304" xr:uid="{00000000-0005-0000-0000-0000962B0000}"/>
    <cellStyle name="Normal 2 2 3 3 2 3 4 2 2" xfId="30600" xr:uid="{00000000-0005-0000-0000-0000972B0000}"/>
    <cellStyle name="Normal 2 2 3 3 2 3 4 3" xfId="22454" xr:uid="{00000000-0005-0000-0000-0000982B0000}"/>
    <cellStyle name="Normal 2 2 3 3 2 3 5" xfId="9005" xr:uid="{00000000-0005-0000-0000-0000992B0000}"/>
    <cellStyle name="Normal 2 2 3 3 2 3 5 2" xfId="25301" xr:uid="{00000000-0005-0000-0000-00009A2B0000}"/>
    <cellStyle name="Normal 2 2 3 3 2 3 6" xfId="17155" xr:uid="{00000000-0005-0000-0000-00009B2B0000}"/>
    <cellStyle name="Normal 2 2 3 3 2 4" xfId="1564" xr:uid="{00000000-0005-0000-0000-00009C2B0000}"/>
    <cellStyle name="Normal 2 2 3 3 2 4 2" xfId="4188" xr:uid="{00000000-0005-0000-0000-00009D2B0000}"/>
    <cellStyle name="Normal 2 2 3 3 2 4 2 2" xfId="12334" xr:uid="{00000000-0005-0000-0000-00009E2B0000}"/>
    <cellStyle name="Normal 2 2 3 3 2 4 2 2 2" xfId="28630" xr:uid="{00000000-0005-0000-0000-00009F2B0000}"/>
    <cellStyle name="Normal 2 2 3 3 2 4 2 3" xfId="20484" xr:uid="{00000000-0005-0000-0000-0000A02B0000}"/>
    <cellStyle name="Normal 2 2 3 3 2 4 3" xfId="6863" xr:uid="{00000000-0005-0000-0000-0000A12B0000}"/>
    <cellStyle name="Normal 2 2 3 3 2 4 3 2" xfId="15009" xr:uid="{00000000-0005-0000-0000-0000A22B0000}"/>
    <cellStyle name="Normal 2 2 3 3 2 4 3 2 2" xfId="31305" xr:uid="{00000000-0005-0000-0000-0000A32B0000}"/>
    <cellStyle name="Normal 2 2 3 3 2 4 3 3" xfId="23159" xr:uid="{00000000-0005-0000-0000-0000A42B0000}"/>
    <cellStyle name="Normal 2 2 3 3 2 4 4" xfId="9710" xr:uid="{00000000-0005-0000-0000-0000A52B0000}"/>
    <cellStyle name="Normal 2 2 3 3 2 4 4 2" xfId="26006" xr:uid="{00000000-0005-0000-0000-0000A62B0000}"/>
    <cellStyle name="Normal 2 2 3 3 2 4 5" xfId="17860" xr:uid="{00000000-0005-0000-0000-0000A72B0000}"/>
    <cellStyle name="Normal 2 2 3 3 2 5" xfId="2970" xr:uid="{00000000-0005-0000-0000-0000A82B0000}"/>
    <cellStyle name="Normal 2 2 3 3 2 5 2" xfId="11116" xr:uid="{00000000-0005-0000-0000-0000A92B0000}"/>
    <cellStyle name="Normal 2 2 3 3 2 5 2 2" xfId="27412" xr:uid="{00000000-0005-0000-0000-0000AA2B0000}"/>
    <cellStyle name="Normal 2 2 3 3 2 5 3" xfId="19266" xr:uid="{00000000-0005-0000-0000-0000AB2B0000}"/>
    <cellStyle name="Normal 2 2 3 3 2 6" xfId="5453" xr:uid="{00000000-0005-0000-0000-0000AC2B0000}"/>
    <cellStyle name="Normal 2 2 3 3 2 6 2" xfId="13599" xr:uid="{00000000-0005-0000-0000-0000AD2B0000}"/>
    <cellStyle name="Normal 2 2 3 3 2 6 2 2" xfId="29895" xr:uid="{00000000-0005-0000-0000-0000AE2B0000}"/>
    <cellStyle name="Normal 2 2 3 3 2 6 3" xfId="21749" xr:uid="{00000000-0005-0000-0000-0000AF2B0000}"/>
    <cellStyle name="Normal 2 2 3 3 2 7" xfId="8300" xr:uid="{00000000-0005-0000-0000-0000B02B0000}"/>
    <cellStyle name="Normal 2 2 3 3 2 7 2" xfId="24596" xr:uid="{00000000-0005-0000-0000-0000B12B0000}"/>
    <cellStyle name="Normal 2 2 3 3 2 8" xfId="16450" xr:uid="{00000000-0005-0000-0000-0000B22B0000}"/>
    <cellStyle name="Normal 2 2 3 3 3" xfId="233" xr:uid="{00000000-0005-0000-0000-0000B32B0000}"/>
    <cellStyle name="Normal 2 2 3 3 3 2" xfId="577" xr:uid="{00000000-0005-0000-0000-0000B42B0000}"/>
    <cellStyle name="Normal 2 2 3 3 3 2 2" xfId="1283" xr:uid="{00000000-0005-0000-0000-0000B52B0000}"/>
    <cellStyle name="Normal 2 2 3 3 3 2 2 2" xfId="2693" xr:uid="{00000000-0005-0000-0000-0000B62B0000}"/>
    <cellStyle name="Normal 2 2 3 3 3 2 2 2 2" xfId="5167" xr:uid="{00000000-0005-0000-0000-0000B72B0000}"/>
    <cellStyle name="Normal 2 2 3 3 3 2 2 2 2 2" xfId="13313" xr:uid="{00000000-0005-0000-0000-0000B82B0000}"/>
    <cellStyle name="Normal 2 2 3 3 3 2 2 2 2 2 2" xfId="29609" xr:uid="{00000000-0005-0000-0000-0000B92B0000}"/>
    <cellStyle name="Normal 2 2 3 3 3 2 2 2 2 3" xfId="21463" xr:uid="{00000000-0005-0000-0000-0000BA2B0000}"/>
    <cellStyle name="Normal 2 2 3 3 3 2 2 2 3" xfId="7992" xr:uid="{00000000-0005-0000-0000-0000BB2B0000}"/>
    <cellStyle name="Normal 2 2 3 3 3 2 2 2 3 2" xfId="16138" xr:uid="{00000000-0005-0000-0000-0000BC2B0000}"/>
    <cellStyle name="Normal 2 2 3 3 3 2 2 2 3 2 2" xfId="32434" xr:uid="{00000000-0005-0000-0000-0000BD2B0000}"/>
    <cellStyle name="Normal 2 2 3 3 3 2 2 2 3 3" xfId="24288" xr:uid="{00000000-0005-0000-0000-0000BE2B0000}"/>
    <cellStyle name="Normal 2 2 3 3 3 2 2 2 4" xfId="10839" xr:uid="{00000000-0005-0000-0000-0000BF2B0000}"/>
    <cellStyle name="Normal 2 2 3 3 3 2 2 2 4 2" xfId="27135" xr:uid="{00000000-0005-0000-0000-0000C02B0000}"/>
    <cellStyle name="Normal 2 2 3 3 3 2 2 2 5" xfId="18989" xr:uid="{00000000-0005-0000-0000-0000C12B0000}"/>
    <cellStyle name="Normal 2 2 3 3 3 2 2 3" xfId="3949" xr:uid="{00000000-0005-0000-0000-0000C22B0000}"/>
    <cellStyle name="Normal 2 2 3 3 3 2 2 3 2" xfId="12095" xr:uid="{00000000-0005-0000-0000-0000C32B0000}"/>
    <cellStyle name="Normal 2 2 3 3 3 2 2 3 2 2" xfId="28391" xr:uid="{00000000-0005-0000-0000-0000C42B0000}"/>
    <cellStyle name="Normal 2 2 3 3 3 2 2 3 3" xfId="20245" xr:uid="{00000000-0005-0000-0000-0000C52B0000}"/>
    <cellStyle name="Normal 2 2 3 3 3 2 2 4" xfId="6582" xr:uid="{00000000-0005-0000-0000-0000C62B0000}"/>
    <cellStyle name="Normal 2 2 3 3 3 2 2 4 2" xfId="14728" xr:uid="{00000000-0005-0000-0000-0000C72B0000}"/>
    <cellStyle name="Normal 2 2 3 3 3 2 2 4 2 2" xfId="31024" xr:uid="{00000000-0005-0000-0000-0000C82B0000}"/>
    <cellStyle name="Normal 2 2 3 3 3 2 2 4 3" xfId="22878" xr:uid="{00000000-0005-0000-0000-0000C92B0000}"/>
    <cellStyle name="Normal 2 2 3 3 3 2 2 5" xfId="9429" xr:uid="{00000000-0005-0000-0000-0000CA2B0000}"/>
    <cellStyle name="Normal 2 2 3 3 3 2 2 5 2" xfId="25725" xr:uid="{00000000-0005-0000-0000-0000CB2B0000}"/>
    <cellStyle name="Normal 2 2 3 3 3 2 2 6" xfId="17579" xr:uid="{00000000-0005-0000-0000-0000CC2B0000}"/>
    <cellStyle name="Normal 2 2 3 3 3 2 3" xfId="1988" xr:uid="{00000000-0005-0000-0000-0000CD2B0000}"/>
    <cellStyle name="Normal 2 2 3 3 3 2 3 2" xfId="4558" xr:uid="{00000000-0005-0000-0000-0000CE2B0000}"/>
    <cellStyle name="Normal 2 2 3 3 3 2 3 2 2" xfId="12704" xr:uid="{00000000-0005-0000-0000-0000CF2B0000}"/>
    <cellStyle name="Normal 2 2 3 3 3 2 3 2 2 2" xfId="29000" xr:uid="{00000000-0005-0000-0000-0000D02B0000}"/>
    <cellStyle name="Normal 2 2 3 3 3 2 3 2 3" xfId="20854" xr:uid="{00000000-0005-0000-0000-0000D12B0000}"/>
    <cellStyle name="Normal 2 2 3 3 3 2 3 3" xfId="7287" xr:uid="{00000000-0005-0000-0000-0000D22B0000}"/>
    <cellStyle name="Normal 2 2 3 3 3 2 3 3 2" xfId="15433" xr:uid="{00000000-0005-0000-0000-0000D32B0000}"/>
    <cellStyle name="Normal 2 2 3 3 3 2 3 3 2 2" xfId="31729" xr:uid="{00000000-0005-0000-0000-0000D42B0000}"/>
    <cellStyle name="Normal 2 2 3 3 3 2 3 3 3" xfId="23583" xr:uid="{00000000-0005-0000-0000-0000D52B0000}"/>
    <cellStyle name="Normal 2 2 3 3 3 2 3 4" xfId="10134" xr:uid="{00000000-0005-0000-0000-0000D62B0000}"/>
    <cellStyle name="Normal 2 2 3 3 3 2 3 4 2" xfId="26430" xr:uid="{00000000-0005-0000-0000-0000D72B0000}"/>
    <cellStyle name="Normal 2 2 3 3 3 2 3 5" xfId="18284" xr:uid="{00000000-0005-0000-0000-0000D82B0000}"/>
    <cellStyle name="Normal 2 2 3 3 3 2 4" xfId="3340" xr:uid="{00000000-0005-0000-0000-0000D92B0000}"/>
    <cellStyle name="Normal 2 2 3 3 3 2 4 2" xfId="11486" xr:uid="{00000000-0005-0000-0000-0000DA2B0000}"/>
    <cellStyle name="Normal 2 2 3 3 3 2 4 2 2" xfId="27782" xr:uid="{00000000-0005-0000-0000-0000DB2B0000}"/>
    <cellStyle name="Normal 2 2 3 3 3 2 4 3" xfId="19636" xr:uid="{00000000-0005-0000-0000-0000DC2B0000}"/>
    <cellStyle name="Normal 2 2 3 3 3 2 5" xfId="5877" xr:uid="{00000000-0005-0000-0000-0000DD2B0000}"/>
    <cellStyle name="Normal 2 2 3 3 3 2 5 2" xfId="14023" xr:uid="{00000000-0005-0000-0000-0000DE2B0000}"/>
    <cellStyle name="Normal 2 2 3 3 3 2 5 2 2" xfId="30319" xr:uid="{00000000-0005-0000-0000-0000DF2B0000}"/>
    <cellStyle name="Normal 2 2 3 3 3 2 5 3" xfId="22173" xr:uid="{00000000-0005-0000-0000-0000E02B0000}"/>
    <cellStyle name="Normal 2 2 3 3 3 2 6" xfId="8724" xr:uid="{00000000-0005-0000-0000-0000E12B0000}"/>
    <cellStyle name="Normal 2 2 3 3 3 2 6 2" xfId="25020" xr:uid="{00000000-0005-0000-0000-0000E22B0000}"/>
    <cellStyle name="Normal 2 2 3 3 3 2 7" xfId="16874" xr:uid="{00000000-0005-0000-0000-0000E32B0000}"/>
    <cellStyle name="Normal 2 2 3 3 3 3" xfId="939" xr:uid="{00000000-0005-0000-0000-0000E42B0000}"/>
    <cellStyle name="Normal 2 2 3 3 3 3 2" xfId="2349" xr:uid="{00000000-0005-0000-0000-0000E52B0000}"/>
    <cellStyle name="Normal 2 2 3 3 3 3 2 2" xfId="4871" xr:uid="{00000000-0005-0000-0000-0000E62B0000}"/>
    <cellStyle name="Normal 2 2 3 3 3 3 2 2 2" xfId="13017" xr:uid="{00000000-0005-0000-0000-0000E72B0000}"/>
    <cellStyle name="Normal 2 2 3 3 3 3 2 2 2 2" xfId="29313" xr:uid="{00000000-0005-0000-0000-0000E82B0000}"/>
    <cellStyle name="Normal 2 2 3 3 3 3 2 2 3" xfId="21167" xr:uid="{00000000-0005-0000-0000-0000E92B0000}"/>
    <cellStyle name="Normal 2 2 3 3 3 3 2 3" xfId="7648" xr:uid="{00000000-0005-0000-0000-0000EA2B0000}"/>
    <cellStyle name="Normal 2 2 3 3 3 3 2 3 2" xfId="15794" xr:uid="{00000000-0005-0000-0000-0000EB2B0000}"/>
    <cellStyle name="Normal 2 2 3 3 3 3 2 3 2 2" xfId="32090" xr:uid="{00000000-0005-0000-0000-0000EC2B0000}"/>
    <cellStyle name="Normal 2 2 3 3 3 3 2 3 3" xfId="23944" xr:uid="{00000000-0005-0000-0000-0000ED2B0000}"/>
    <cellStyle name="Normal 2 2 3 3 3 3 2 4" xfId="10495" xr:uid="{00000000-0005-0000-0000-0000EE2B0000}"/>
    <cellStyle name="Normal 2 2 3 3 3 3 2 4 2" xfId="26791" xr:uid="{00000000-0005-0000-0000-0000EF2B0000}"/>
    <cellStyle name="Normal 2 2 3 3 3 3 2 5" xfId="18645" xr:uid="{00000000-0005-0000-0000-0000F02B0000}"/>
    <cellStyle name="Normal 2 2 3 3 3 3 3" xfId="3653" xr:uid="{00000000-0005-0000-0000-0000F12B0000}"/>
    <cellStyle name="Normal 2 2 3 3 3 3 3 2" xfId="11799" xr:uid="{00000000-0005-0000-0000-0000F22B0000}"/>
    <cellStyle name="Normal 2 2 3 3 3 3 3 2 2" xfId="28095" xr:uid="{00000000-0005-0000-0000-0000F32B0000}"/>
    <cellStyle name="Normal 2 2 3 3 3 3 3 3" xfId="19949" xr:uid="{00000000-0005-0000-0000-0000F42B0000}"/>
    <cellStyle name="Normal 2 2 3 3 3 3 4" xfId="6238" xr:uid="{00000000-0005-0000-0000-0000F52B0000}"/>
    <cellStyle name="Normal 2 2 3 3 3 3 4 2" xfId="14384" xr:uid="{00000000-0005-0000-0000-0000F62B0000}"/>
    <cellStyle name="Normal 2 2 3 3 3 3 4 2 2" xfId="30680" xr:uid="{00000000-0005-0000-0000-0000F72B0000}"/>
    <cellStyle name="Normal 2 2 3 3 3 3 4 3" xfId="22534" xr:uid="{00000000-0005-0000-0000-0000F82B0000}"/>
    <cellStyle name="Normal 2 2 3 3 3 3 5" xfId="9085" xr:uid="{00000000-0005-0000-0000-0000F92B0000}"/>
    <cellStyle name="Normal 2 2 3 3 3 3 5 2" xfId="25381" xr:uid="{00000000-0005-0000-0000-0000FA2B0000}"/>
    <cellStyle name="Normal 2 2 3 3 3 3 6" xfId="17235" xr:uid="{00000000-0005-0000-0000-0000FB2B0000}"/>
    <cellStyle name="Normal 2 2 3 3 3 4" xfId="1644" xr:uid="{00000000-0005-0000-0000-0000FC2B0000}"/>
    <cellStyle name="Normal 2 2 3 3 3 4 2" xfId="4262" xr:uid="{00000000-0005-0000-0000-0000FD2B0000}"/>
    <cellStyle name="Normal 2 2 3 3 3 4 2 2" xfId="12408" xr:uid="{00000000-0005-0000-0000-0000FE2B0000}"/>
    <cellStyle name="Normal 2 2 3 3 3 4 2 2 2" xfId="28704" xr:uid="{00000000-0005-0000-0000-0000FF2B0000}"/>
    <cellStyle name="Normal 2 2 3 3 3 4 2 3" xfId="20558" xr:uid="{00000000-0005-0000-0000-0000002C0000}"/>
    <cellStyle name="Normal 2 2 3 3 3 4 3" xfId="6943" xr:uid="{00000000-0005-0000-0000-0000012C0000}"/>
    <cellStyle name="Normal 2 2 3 3 3 4 3 2" xfId="15089" xr:uid="{00000000-0005-0000-0000-0000022C0000}"/>
    <cellStyle name="Normal 2 2 3 3 3 4 3 2 2" xfId="31385" xr:uid="{00000000-0005-0000-0000-0000032C0000}"/>
    <cellStyle name="Normal 2 2 3 3 3 4 3 3" xfId="23239" xr:uid="{00000000-0005-0000-0000-0000042C0000}"/>
    <cellStyle name="Normal 2 2 3 3 3 4 4" xfId="9790" xr:uid="{00000000-0005-0000-0000-0000052C0000}"/>
    <cellStyle name="Normal 2 2 3 3 3 4 4 2" xfId="26086" xr:uid="{00000000-0005-0000-0000-0000062C0000}"/>
    <cellStyle name="Normal 2 2 3 3 3 4 5" xfId="17940" xr:uid="{00000000-0005-0000-0000-0000072C0000}"/>
    <cellStyle name="Normal 2 2 3 3 3 5" xfId="3044" xr:uid="{00000000-0005-0000-0000-0000082C0000}"/>
    <cellStyle name="Normal 2 2 3 3 3 5 2" xfId="11190" xr:uid="{00000000-0005-0000-0000-0000092C0000}"/>
    <cellStyle name="Normal 2 2 3 3 3 5 2 2" xfId="27486" xr:uid="{00000000-0005-0000-0000-00000A2C0000}"/>
    <cellStyle name="Normal 2 2 3 3 3 5 3" xfId="19340" xr:uid="{00000000-0005-0000-0000-00000B2C0000}"/>
    <cellStyle name="Normal 2 2 3 3 3 6" xfId="5533" xr:uid="{00000000-0005-0000-0000-00000C2C0000}"/>
    <cellStyle name="Normal 2 2 3 3 3 6 2" xfId="13679" xr:uid="{00000000-0005-0000-0000-00000D2C0000}"/>
    <cellStyle name="Normal 2 2 3 3 3 6 2 2" xfId="29975" xr:uid="{00000000-0005-0000-0000-00000E2C0000}"/>
    <cellStyle name="Normal 2 2 3 3 3 6 3" xfId="21829" xr:uid="{00000000-0005-0000-0000-00000F2C0000}"/>
    <cellStyle name="Normal 2 2 3 3 3 7" xfId="8380" xr:uid="{00000000-0005-0000-0000-0000102C0000}"/>
    <cellStyle name="Normal 2 2 3 3 3 7 2" xfId="24676" xr:uid="{00000000-0005-0000-0000-0000112C0000}"/>
    <cellStyle name="Normal 2 2 3 3 3 8" xfId="16530" xr:uid="{00000000-0005-0000-0000-0000122C0000}"/>
    <cellStyle name="Normal 2 2 3 3 4" xfId="317" xr:uid="{00000000-0005-0000-0000-0000132C0000}"/>
    <cellStyle name="Normal 2 2 3 3 4 2" xfId="661" xr:uid="{00000000-0005-0000-0000-0000142C0000}"/>
    <cellStyle name="Normal 2 2 3 3 4 2 2" xfId="1367" xr:uid="{00000000-0005-0000-0000-0000152C0000}"/>
    <cellStyle name="Normal 2 2 3 3 4 2 2 2" xfId="2777" xr:uid="{00000000-0005-0000-0000-0000162C0000}"/>
    <cellStyle name="Normal 2 2 3 3 4 2 2 2 2" xfId="5241" xr:uid="{00000000-0005-0000-0000-0000172C0000}"/>
    <cellStyle name="Normal 2 2 3 3 4 2 2 2 2 2" xfId="13387" xr:uid="{00000000-0005-0000-0000-0000182C0000}"/>
    <cellStyle name="Normal 2 2 3 3 4 2 2 2 2 2 2" xfId="29683" xr:uid="{00000000-0005-0000-0000-0000192C0000}"/>
    <cellStyle name="Normal 2 2 3 3 4 2 2 2 2 3" xfId="21537" xr:uid="{00000000-0005-0000-0000-00001A2C0000}"/>
    <cellStyle name="Normal 2 2 3 3 4 2 2 2 3" xfId="8076" xr:uid="{00000000-0005-0000-0000-00001B2C0000}"/>
    <cellStyle name="Normal 2 2 3 3 4 2 2 2 3 2" xfId="16222" xr:uid="{00000000-0005-0000-0000-00001C2C0000}"/>
    <cellStyle name="Normal 2 2 3 3 4 2 2 2 3 2 2" xfId="32518" xr:uid="{00000000-0005-0000-0000-00001D2C0000}"/>
    <cellStyle name="Normal 2 2 3 3 4 2 2 2 3 3" xfId="24372" xr:uid="{00000000-0005-0000-0000-00001E2C0000}"/>
    <cellStyle name="Normal 2 2 3 3 4 2 2 2 4" xfId="10923" xr:uid="{00000000-0005-0000-0000-00001F2C0000}"/>
    <cellStyle name="Normal 2 2 3 3 4 2 2 2 4 2" xfId="27219" xr:uid="{00000000-0005-0000-0000-0000202C0000}"/>
    <cellStyle name="Normal 2 2 3 3 4 2 2 2 5" xfId="19073" xr:uid="{00000000-0005-0000-0000-0000212C0000}"/>
    <cellStyle name="Normal 2 2 3 3 4 2 2 3" xfId="4023" xr:uid="{00000000-0005-0000-0000-0000222C0000}"/>
    <cellStyle name="Normal 2 2 3 3 4 2 2 3 2" xfId="12169" xr:uid="{00000000-0005-0000-0000-0000232C0000}"/>
    <cellStyle name="Normal 2 2 3 3 4 2 2 3 2 2" xfId="28465" xr:uid="{00000000-0005-0000-0000-0000242C0000}"/>
    <cellStyle name="Normal 2 2 3 3 4 2 2 3 3" xfId="20319" xr:uid="{00000000-0005-0000-0000-0000252C0000}"/>
    <cellStyle name="Normal 2 2 3 3 4 2 2 4" xfId="6666" xr:uid="{00000000-0005-0000-0000-0000262C0000}"/>
    <cellStyle name="Normal 2 2 3 3 4 2 2 4 2" xfId="14812" xr:uid="{00000000-0005-0000-0000-0000272C0000}"/>
    <cellStyle name="Normal 2 2 3 3 4 2 2 4 2 2" xfId="31108" xr:uid="{00000000-0005-0000-0000-0000282C0000}"/>
    <cellStyle name="Normal 2 2 3 3 4 2 2 4 3" xfId="22962" xr:uid="{00000000-0005-0000-0000-0000292C0000}"/>
    <cellStyle name="Normal 2 2 3 3 4 2 2 5" xfId="9513" xr:uid="{00000000-0005-0000-0000-00002A2C0000}"/>
    <cellStyle name="Normal 2 2 3 3 4 2 2 5 2" xfId="25809" xr:uid="{00000000-0005-0000-0000-00002B2C0000}"/>
    <cellStyle name="Normal 2 2 3 3 4 2 2 6" xfId="17663" xr:uid="{00000000-0005-0000-0000-00002C2C0000}"/>
    <cellStyle name="Normal 2 2 3 3 4 2 3" xfId="2072" xr:uid="{00000000-0005-0000-0000-00002D2C0000}"/>
    <cellStyle name="Normal 2 2 3 3 4 2 3 2" xfId="4632" xr:uid="{00000000-0005-0000-0000-00002E2C0000}"/>
    <cellStyle name="Normal 2 2 3 3 4 2 3 2 2" xfId="12778" xr:uid="{00000000-0005-0000-0000-00002F2C0000}"/>
    <cellStyle name="Normal 2 2 3 3 4 2 3 2 2 2" xfId="29074" xr:uid="{00000000-0005-0000-0000-0000302C0000}"/>
    <cellStyle name="Normal 2 2 3 3 4 2 3 2 3" xfId="20928" xr:uid="{00000000-0005-0000-0000-0000312C0000}"/>
    <cellStyle name="Normal 2 2 3 3 4 2 3 3" xfId="7371" xr:uid="{00000000-0005-0000-0000-0000322C0000}"/>
    <cellStyle name="Normal 2 2 3 3 4 2 3 3 2" xfId="15517" xr:uid="{00000000-0005-0000-0000-0000332C0000}"/>
    <cellStyle name="Normal 2 2 3 3 4 2 3 3 2 2" xfId="31813" xr:uid="{00000000-0005-0000-0000-0000342C0000}"/>
    <cellStyle name="Normal 2 2 3 3 4 2 3 3 3" xfId="23667" xr:uid="{00000000-0005-0000-0000-0000352C0000}"/>
    <cellStyle name="Normal 2 2 3 3 4 2 3 4" xfId="10218" xr:uid="{00000000-0005-0000-0000-0000362C0000}"/>
    <cellStyle name="Normal 2 2 3 3 4 2 3 4 2" xfId="26514" xr:uid="{00000000-0005-0000-0000-0000372C0000}"/>
    <cellStyle name="Normal 2 2 3 3 4 2 3 5" xfId="18368" xr:uid="{00000000-0005-0000-0000-0000382C0000}"/>
    <cellStyle name="Normal 2 2 3 3 4 2 4" xfId="3414" xr:uid="{00000000-0005-0000-0000-0000392C0000}"/>
    <cellStyle name="Normal 2 2 3 3 4 2 4 2" xfId="11560" xr:uid="{00000000-0005-0000-0000-00003A2C0000}"/>
    <cellStyle name="Normal 2 2 3 3 4 2 4 2 2" xfId="27856" xr:uid="{00000000-0005-0000-0000-00003B2C0000}"/>
    <cellStyle name="Normal 2 2 3 3 4 2 4 3" xfId="19710" xr:uid="{00000000-0005-0000-0000-00003C2C0000}"/>
    <cellStyle name="Normal 2 2 3 3 4 2 5" xfId="5961" xr:uid="{00000000-0005-0000-0000-00003D2C0000}"/>
    <cellStyle name="Normal 2 2 3 3 4 2 5 2" xfId="14107" xr:uid="{00000000-0005-0000-0000-00003E2C0000}"/>
    <cellStyle name="Normal 2 2 3 3 4 2 5 2 2" xfId="30403" xr:uid="{00000000-0005-0000-0000-00003F2C0000}"/>
    <cellStyle name="Normal 2 2 3 3 4 2 5 3" xfId="22257" xr:uid="{00000000-0005-0000-0000-0000402C0000}"/>
    <cellStyle name="Normal 2 2 3 3 4 2 6" xfId="8808" xr:uid="{00000000-0005-0000-0000-0000412C0000}"/>
    <cellStyle name="Normal 2 2 3 3 4 2 6 2" xfId="25104" xr:uid="{00000000-0005-0000-0000-0000422C0000}"/>
    <cellStyle name="Normal 2 2 3 3 4 2 7" xfId="16958" xr:uid="{00000000-0005-0000-0000-0000432C0000}"/>
    <cellStyle name="Normal 2 2 3 3 4 3" xfId="1023" xr:uid="{00000000-0005-0000-0000-0000442C0000}"/>
    <cellStyle name="Normal 2 2 3 3 4 3 2" xfId="2433" xr:uid="{00000000-0005-0000-0000-0000452C0000}"/>
    <cellStyle name="Normal 2 2 3 3 4 3 2 2" xfId="4945" xr:uid="{00000000-0005-0000-0000-0000462C0000}"/>
    <cellStyle name="Normal 2 2 3 3 4 3 2 2 2" xfId="13091" xr:uid="{00000000-0005-0000-0000-0000472C0000}"/>
    <cellStyle name="Normal 2 2 3 3 4 3 2 2 2 2" xfId="29387" xr:uid="{00000000-0005-0000-0000-0000482C0000}"/>
    <cellStyle name="Normal 2 2 3 3 4 3 2 2 3" xfId="21241" xr:uid="{00000000-0005-0000-0000-0000492C0000}"/>
    <cellStyle name="Normal 2 2 3 3 4 3 2 3" xfId="7732" xr:uid="{00000000-0005-0000-0000-00004A2C0000}"/>
    <cellStyle name="Normal 2 2 3 3 4 3 2 3 2" xfId="15878" xr:uid="{00000000-0005-0000-0000-00004B2C0000}"/>
    <cellStyle name="Normal 2 2 3 3 4 3 2 3 2 2" xfId="32174" xr:uid="{00000000-0005-0000-0000-00004C2C0000}"/>
    <cellStyle name="Normal 2 2 3 3 4 3 2 3 3" xfId="24028" xr:uid="{00000000-0005-0000-0000-00004D2C0000}"/>
    <cellStyle name="Normal 2 2 3 3 4 3 2 4" xfId="10579" xr:uid="{00000000-0005-0000-0000-00004E2C0000}"/>
    <cellStyle name="Normal 2 2 3 3 4 3 2 4 2" xfId="26875" xr:uid="{00000000-0005-0000-0000-00004F2C0000}"/>
    <cellStyle name="Normal 2 2 3 3 4 3 2 5" xfId="18729" xr:uid="{00000000-0005-0000-0000-0000502C0000}"/>
    <cellStyle name="Normal 2 2 3 3 4 3 3" xfId="3727" xr:uid="{00000000-0005-0000-0000-0000512C0000}"/>
    <cellStyle name="Normal 2 2 3 3 4 3 3 2" xfId="11873" xr:uid="{00000000-0005-0000-0000-0000522C0000}"/>
    <cellStyle name="Normal 2 2 3 3 4 3 3 2 2" xfId="28169" xr:uid="{00000000-0005-0000-0000-0000532C0000}"/>
    <cellStyle name="Normal 2 2 3 3 4 3 3 3" xfId="20023" xr:uid="{00000000-0005-0000-0000-0000542C0000}"/>
    <cellStyle name="Normal 2 2 3 3 4 3 4" xfId="6322" xr:uid="{00000000-0005-0000-0000-0000552C0000}"/>
    <cellStyle name="Normal 2 2 3 3 4 3 4 2" xfId="14468" xr:uid="{00000000-0005-0000-0000-0000562C0000}"/>
    <cellStyle name="Normal 2 2 3 3 4 3 4 2 2" xfId="30764" xr:uid="{00000000-0005-0000-0000-0000572C0000}"/>
    <cellStyle name="Normal 2 2 3 3 4 3 4 3" xfId="22618" xr:uid="{00000000-0005-0000-0000-0000582C0000}"/>
    <cellStyle name="Normal 2 2 3 3 4 3 5" xfId="9169" xr:uid="{00000000-0005-0000-0000-0000592C0000}"/>
    <cellStyle name="Normal 2 2 3 3 4 3 5 2" xfId="25465" xr:uid="{00000000-0005-0000-0000-00005A2C0000}"/>
    <cellStyle name="Normal 2 2 3 3 4 3 6" xfId="17319" xr:uid="{00000000-0005-0000-0000-00005B2C0000}"/>
    <cellStyle name="Normal 2 2 3 3 4 4" xfId="1728" xr:uid="{00000000-0005-0000-0000-00005C2C0000}"/>
    <cellStyle name="Normal 2 2 3 3 4 4 2" xfId="4336" xr:uid="{00000000-0005-0000-0000-00005D2C0000}"/>
    <cellStyle name="Normal 2 2 3 3 4 4 2 2" xfId="12482" xr:uid="{00000000-0005-0000-0000-00005E2C0000}"/>
    <cellStyle name="Normal 2 2 3 3 4 4 2 2 2" xfId="28778" xr:uid="{00000000-0005-0000-0000-00005F2C0000}"/>
    <cellStyle name="Normal 2 2 3 3 4 4 2 3" xfId="20632" xr:uid="{00000000-0005-0000-0000-0000602C0000}"/>
    <cellStyle name="Normal 2 2 3 3 4 4 3" xfId="7027" xr:uid="{00000000-0005-0000-0000-0000612C0000}"/>
    <cellStyle name="Normal 2 2 3 3 4 4 3 2" xfId="15173" xr:uid="{00000000-0005-0000-0000-0000622C0000}"/>
    <cellStyle name="Normal 2 2 3 3 4 4 3 2 2" xfId="31469" xr:uid="{00000000-0005-0000-0000-0000632C0000}"/>
    <cellStyle name="Normal 2 2 3 3 4 4 3 3" xfId="23323" xr:uid="{00000000-0005-0000-0000-0000642C0000}"/>
    <cellStyle name="Normal 2 2 3 3 4 4 4" xfId="9874" xr:uid="{00000000-0005-0000-0000-0000652C0000}"/>
    <cellStyle name="Normal 2 2 3 3 4 4 4 2" xfId="26170" xr:uid="{00000000-0005-0000-0000-0000662C0000}"/>
    <cellStyle name="Normal 2 2 3 3 4 4 5" xfId="18024" xr:uid="{00000000-0005-0000-0000-0000672C0000}"/>
    <cellStyle name="Normal 2 2 3 3 4 5" xfId="3118" xr:uid="{00000000-0005-0000-0000-0000682C0000}"/>
    <cellStyle name="Normal 2 2 3 3 4 5 2" xfId="11264" xr:uid="{00000000-0005-0000-0000-0000692C0000}"/>
    <cellStyle name="Normal 2 2 3 3 4 5 2 2" xfId="27560" xr:uid="{00000000-0005-0000-0000-00006A2C0000}"/>
    <cellStyle name="Normal 2 2 3 3 4 5 3" xfId="19414" xr:uid="{00000000-0005-0000-0000-00006B2C0000}"/>
    <cellStyle name="Normal 2 2 3 3 4 6" xfId="5617" xr:uid="{00000000-0005-0000-0000-00006C2C0000}"/>
    <cellStyle name="Normal 2 2 3 3 4 6 2" xfId="13763" xr:uid="{00000000-0005-0000-0000-00006D2C0000}"/>
    <cellStyle name="Normal 2 2 3 3 4 6 2 2" xfId="30059" xr:uid="{00000000-0005-0000-0000-00006E2C0000}"/>
    <cellStyle name="Normal 2 2 3 3 4 6 3" xfId="21913" xr:uid="{00000000-0005-0000-0000-00006F2C0000}"/>
    <cellStyle name="Normal 2 2 3 3 4 7" xfId="8464" xr:uid="{00000000-0005-0000-0000-0000702C0000}"/>
    <cellStyle name="Normal 2 2 3 3 4 7 2" xfId="24760" xr:uid="{00000000-0005-0000-0000-0000712C0000}"/>
    <cellStyle name="Normal 2 2 3 3 4 8" xfId="16614" xr:uid="{00000000-0005-0000-0000-0000722C0000}"/>
    <cellStyle name="Normal 2 2 3 3 5" xfId="407" xr:uid="{00000000-0005-0000-0000-0000732C0000}"/>
    <cellStyle name="Normal 2 2 3 3 5 2" xfId="1113" xr:uid="{00000000-0005-0000-0000-0000742C0000}"/>
    <cellStyle name="Normal 2 2 3 3 5 2 2" xfId="2523" xr:uid="{00000000-0005-0000-0000-0000752C0000}"/>
    <cellStyle name="Normal 2 2 3 3 5 2 2 2" xfId="5019" xr:uid="{00000000-0005-0000-0000-0000762C0000}"/>
    <cellStyle name="Normal 2 2 3 3 5 2 2 2 2" xfId="13165" xr:uid="{00000000-0005-0000-0000-0000772C0000}"/>
    <cellStyle name="Normal 2 2 3 3 5 2 2 2 2 2" xfId="29461" xr:uid="{00000000-0005-0000-0000-0000782C0000}"/>
    <cellStyle name="Normal 2 2 3 3 5 2 2 2 3" xfId="21315" xr:uid="{00000000-0005-0000-0000-0000792C0000}"/>
    <cellStyle name="Normal 2 2 3 3 5 2 2 3" xfId="7822" xr:uid="{00000000-0005-0000-0000-00007A2C0000}"/>
    <cellStyle name="Normal 2 2 3 3 5 2 2 3 2" xfId="15968" xr:uid="{00000000-0005-0000-0000-00007B2C0000}"/>
    <cellStyle name="Normal 2 2 3 3 5 2 2 3 2 2" xfId="32264" xr:uid="{00000000-0005-0000-0000-00007C2C0000}"/>
    <cellStyle name="Normal 2 2 3 3 5 2 2 3 3" xfId="24118" xr:uid="{00000000-0005-0000-0000-00007D2C0000}"/>
    <cellStyle name="Normal 2 2 3 3 5 2 2 4" xfId="10669" xr:uid="{00000000-0005-0000-0000-00007E2C0000}"/>
    <cellStyle name="Normal 2 2 3 3 5 2 2 4 2" xfId="26965" xr:uid="{00000000-0005-0000-0000-00007F2C0000}"/>
    <cellStyle name="Normal 2 2 3 3 5 2 2 5" xfId="18819" xr:uid="{00000000-0005-0000-0000-0000802C0000}"/>
    <cellStyle name="Normal 2 2 3 3 5 2 3" xfId="3801" xr:uid="{00000000-0005-0000-0000-0000812C0000}"/>
    <cellStyle name="Normal 2 2 3 3 5 2 3 2" xfId="11947" xr:uid="{00000000-0005-0000-0000-0000822C0000}"/>
    <cellStyle name="Normal 2 2 3 3 5 2 3 2 2" xfId="28243" xr:uid="{00000000-0005-0000-0000-0000832C0000}"/>
    <cellStyle name="Normal 2 2 3 3 5 2 3 3" xfId="20097" xr:uid="{00000000-0005-0000-0000-0000842C0000}"/>
    <cellStyle name="Normal 2 2 3 3 5 2 4" xfId="6412" xr:uid="{00000000-0005-0000-0000-0000852C0000}"/>
    <cellStyle name="Normal 2 2 3 3 5 2 4 2" xfId="14558" xr:uid="{00000000-0005-0000-0000-0000862C0000}"/>
    <cellStyle name="Normal 2 2 3 3 5 2 4 2 2" xfId="30854" xr:uid="{00000000-0005-0000-0000-0000872C0000}"/>
    <cellStyle name="Normal 2 2 3 3 5 2 4 3" xfId="22708" xr:uid="{00000000-0005-0000-0000-0000882C0000}"/>
    <cellStyle name="Normal 2 2 3 3 5 2 5" xfId="9259" xr:uid="{00000000-0005-0000-0000-0000892C0000}"/>
    <cellStyle name="Normal 2 2 3 3 5 2 5 2" xfId="25555" xr:uid="{00000000-0005-0000-0000-00008A2C0000}"/>
    <cellStyle name="Normal 2 2 3 3 5 2 6" xfId="17409" xr:uid="{00000000-0005-0000-0000-00008B2C0000}"/>
    <cellStyle name="Normal 2 2 3 3 5 3" xfId="1818" xr:uid="{00000000-0005-0000-0000-00008C2C0000}"/>
    <cellStyle name="Normal 2 2 3 3 5 3 2" xfId="4410" xr:uid="{00000000-0005-0000-0000-00008D2C0000}"/>
    <cellStyle name="Normal 2 2 3 3 5 3 2 2" xfId="12556" xr:uid="{00000000-0005-0000-0000-00008E2C0000}"/>
    <cellStyle name="Normal 2 2 3 3 5 3 2 2 2" xfId="28852" xr:uid="{00000000-0005-0000-0000-00008F2C0000}"/>
    <cellStyle name="Normal 2 2 3 3 5 3 2 3" xfId="20706" xr:uid="{00000000-0005-0000-0000-0000902C0000}"/>
    <cellStyle name="Normal 2 2 3 3 5 3 3" xfId="7117" xr:uid="{00000000-0005-0000-0000-0000912C0000}"/>
    <cellStyle name="Normal 2 2 3 3 5 3 3 2" xfId="15263" xr:uid="{00000000-0005-0000-0000-0000922C0000}"/>
    <cellStyle name="Normal 2 2 3 3 5 3 3 2 2" xfId="31559" xr:uid="{00000000-0005-0000-0000-0000932C0000}"/>
    <cellStyle name="Normal 2 2 3 3 5 3 3 3" xfId="23413" xr:uid="{00000000-0005-0000-0000-0000942C0000}"/>
    <cellStyle name="Normal 2 2 3 3 5 3 4" xfId="9964" xr:uid="{00000000-0005-0000-0000-0000952C0000}"/>
    <cellStyle name="Normal 2 2 3 3 5 3 4 2" xfId="26260" xr:uid="{00000000-0005-0000-0000-0000962C0000}"/>
    <cellStyle name="Normal 2 2 3 3 5 3 5" xfId="18114" xr:uid="{00000000-0005-0000-0000-0000972C0000}"/>
    <cellStyle name="Normal 2 2 3 3 5 4" xfId="3192" xr:uid="{00000000-0005-0000-0000-0000982C0000}"/>
    <cellStyle name="Normal 2 2 3 3 5 4 2" xfId="11338" xr:uid="{00000000-0005-0000-0000-0000992C0000}"/>
    <cellStyle name="Normal 2 2 3 3 5 4 2 2" xfId="27634" xr:uid="{00000000-0005-0000-0000-00009A2C0000}"/>
    <cellStyle name="Normal 2 2 3 3 5 4 3" xfId="19488" xr:uid="{00000000-0005-0000-0000-00009B2C0000}"/>
    <cellStyle name="Normal 2 2 3 3 5 5" xfId="5707" xr:uid="{00000000-0005-0000-0000-00009C2C0000}"/>
    <cellStyle name="Normal 2 2 3 3 5 5 2" xfId="13853" xr:uid="{00000000-0005-0000-0000-00009D2C0000}"/>
    <cellStyle name="Normal 2 2 3 3 5 5 2 2" xfId="30149" xr:uid="{00000000-0005-0000-0000-00009E2C0000}"/>
    <cellStyle name="Normal 2 2 3 3 5 5 3" xfId="22003" xr:uid="{00000000-0005-0000-0000-00009F2C0000}"/>
    <cellStyle name="Normal 2 2 3 3 5 6" xfId="8554" xr:uid="{00000000-0005-0000-0000-0000A02C0000}"/>
    <cellStyle name="Normal 2 2 3 3 5 6 2" xfId="24850" xr:uid="{00000000-0005-0000-0000-0000A12C0000}"/>
    <cellStyle name="Normal 2 2 3 3 5 7" xfId="16704" xr:uid="{00000000-0005-0000-0000-0000A22C0000}"/>
    <cellStyle name="Normal 2 2 3 3 6" xfId="769" xr:uid="{00000000-0005-0000-0000-0000A32C0000}"/>
    <cellStyle name="Normal 2 2 3 3 6 2" xfId="2179" xr:uid="{00000000-0005-0000-0000-0000A42C0000}"/>
    <cellStyle name="Normal 2 2 3 3 6 2 2" xfId="4723" xr:uid="{00000000-0005-0000-0000-0000A52C0000}"/>
    <cellStyle name="Normal 2 2 3 3 6 2 2 2" xfId="12869" xr:uid="{00000000-0005-0000-0000-0000A62C0000}"/>
    <cellStyle name="Normal 2 2 3 3 6 2 2 2 2" xfId="29165" xr:uid="{00000000-0005-0000-0000-0000A72C0000}"/>
    <cellStyle name="Normal 2 2 3 3 6 2 2 3" xfId="21019" xr:uid="{00000000-0005-0000-0000-0000A82C0000}"/>
    <cellStyle name="Normal 2 2 3 3 6 2 3" xfId="7478" xr:uid="{00000000-0005-0000-0000-0000A92C0000}"/>
    <cellStyle name="Normal 2 2 3 3 6 2 3 2" xfId="15624" xr:uid="{00000000-0005-0000-0000-0000AA2C0000}"/>
    <cellStyle name="Normal 2 2 3 3 6 2 3 2 2" xfId="31920" xr:uid="{00000000-0005-0000-0000-0000AB2C0000}"/>
    <cellStyle name="Normal 2 2 3 3 6 2 3 3" xfId="23774" xr:uid="{00000000-0005-0000-0000-0000AC2C0000}"/>
    <cellStyle name="Normal 2 2 3 3 6 2 4" xfId="10325" xr:uid="{00000000-0005-0000-0000-0000AD2C0000}"/>
    <cellStyle name="Normal 2 2 3 3 6 2 4 2" xfId="26621" xr:uid="{00000000-0005-0000-0000-0000AE2C0000}"/>
    <cellStyle name="Normal 2 2 3 3 6 2 5" xfId="18475" xr:uid="{00000000-0005-0000-0000-0000AF2C0000}"/>
    <cellStyle name="Normal 2 2 3 3 6 3" xfId="3505" xr:uid="{00000000-0005-0000-0000-0000B02C0000}"/>
    <cellStyle name="Normal 2 2 3 3 6 3 2" xfId="11651" xr:uid="{00000000-0005-0000-0000-0000B12C0000}"/>
    <cellStyle name="Normal 2 2 3 3 6 3 2 2" xfId="27947" xr:uid="{00000000-0005-0000-0000-0000B22C0000}"/>
    <cellStyle name="Normal 2 2 3 3 6 3 3" xfId="19801" xr:uid="{00000000-0005-0000-0000-0000B32C0000}"/>
    <cellStyle name="Normal 2 2 3 3 6 4" xfId="6068" xr:uid="{00000000-0005-0000-0000-0000B42C0000}"/>
    <cellStyle name="Normal 2 2 3 3 6 4 2" xfId="14214" xr:uid="{00000000-0005-0000-0000-0000B52C0000}"/>
    <cellStyle name="Normal 2 2 3 3 6 4 2 2" xfId="30510" xr:uid="{00000000-0005-0000-0000-0000B62C0000}"/>
    <cellStyle name="Normal 2 2 3 3 6 4 3" xfId="22364" xr:uid="{00000000-0005-0000-0000-0000B72C0000}"/>
    <cellStyle name="Normal 2 2 3 3 6 5" xfId="8915" xr:uid="{00000000-0005-0000-0000-0000B82C0000}"/>
    <cellStyle name="Normal 2 2 3 3 6 5 2" xfId="25211" xr:uid="{00000000-0005-0000-0000-0000B92C0000}"/>
    <cellStyle name="Normal 2 2 3 3 6 6" xfId="17065" xr:uid="{00000000-0005-0000-0000-0000BA2C0000}"/>
    <cellStyle name="Normal 2 2 3 3 7" xfId="1474" xr:uid="{00000000-0005-0000-0000-0000BB2C0000}"/>
    <cellStyle name="Normal 2 2 3 3 7 2" xfId="4114" xr:uid="{00000000-0005-0000-0000-0000BC2C0000}"/>
    <cellStyle name="Normal 2 2 3 3 7 2 2" xfId="12260" xr:uid="{00000000-0005-0000-0000-0000BD2C0000}"/>
    <cellStyle name="Normal 2 2 3 3 7 2 2 2" xfId="28556" xr:uid="{00000000-0005-0000-0000-0000BE2C0000}"/>
    <cellStyle name="Normal 2 2 3 3 7 2 3" xfId="20410" xr:uid="{00000000-0005-0000-0000-0000BF2C0000}"/>
    <cellStyle name="Normal 2 2 3 3 7 3" xfId="6773" xr:uid="{00000000-0005-0000-0000-0000C02C0000}"/>
    <cellStyle name="Normal 2 2 3 3 7 3 2" xfId="14919" xr:uid="{00000000-0005-0000-0000-0000C12C0000}"/>
    <cellStyle name="Normal 2 2 3 3 7 3 2 2" xfId="31215" xr:uid="{00000000-0005-0000-0000-0000C22C0000}"/>
    <cellStyle name="Normal 2 2 3 3 7 3 3" xfId="23069" xr:uid="{00000000-0005-0000-0000-0000C32C0000}"/>
    <cellStyle name="Normal 2 2 3 3 7 4" xfId="9620" xr:uid="{00000000-0005-0000-0000-0000C42C0000}"/>
    <cellStyle name="Normal 2 2 3 3 7 4 2" xfId="25916" xr:uid="{00000000-0005-0000-0000-0000C52C0000}"/>
    <cellStyle name="Normal 2 2 3 3 7 5" xfId="17770" xr:uid="{00000000-0005-0000-0000-0000C62C0000}"/>
    <cellStyle name="Normal 2 2 3 3 8" xfId="2896" xr:uid="{00000000-0005-0000-0000-0000C72C0000}"/>
    <cellStyle name="Normal 2 2 3 3 8 2" xfId="11042" xr:uid="{00000000-0005-0000-0000-0000C82C0000}"/>
    <cellStyle name="Normal 2 2 3 3 8 2 2" xfId="27338" xr:uid="{00000000-0005-0000-0000-0000C92C0000}"/>
    <cellStyle name="Normal 2 2 3 3 8 3" xfId="19192" xr:uid="{00000000-0005-0000-0000-0000CA2C0000}"/>
    <cellStyle name="Normal 2 2 3 3 9" xfId="5363" xr:uid="{00000000-0005-0000-0000-0000CB2C0000}"/>
    <cellStyle name="Normal 2 2 3 3 9 2" xfId="13509" xr:uid="{00000000-0005-0000-0000-0000CC2C0000}"/>
    <cellStyle name="Normal 2 2 3 3 9 2 2" xfId="29805" xr:uid="{00000000-0005-0000-0000-0000CD2C0000}"/>
    <cellStyle name="Normal 2 2 3 3 9 3" xfId="21659" xr:uid="{00000000-0005-0000-0000-0000CE2C0000}"/>
    <cellStyle name="Normal 2 2 3 4" xfId="109" xr:uid="{00000000-0005-0000-0000-0000CF2C0000}"/>
    <cellStyle name="Normal 2 2 3 4 2" xfId="453" xr:uid="{00000000-0005-0000-0000-0000D02C0000}"/>
    <cellStyle name="Normal 2 2 3 4 2 2" xfId="1159" xr:uid="{00000000-0005-0000-0000-0000D12C0000}"/>
    <cellStyle name="Normal 2 2 3 4 2 2 2" xfId="2569" xr:uid="{00000000-0005-0000-0000-0000D22C0000}"/>
    <cellStyle name="Normal 2 2 3 4 2 2 2 2" xfId="5057" xr:uid="{00000000-0005-0000-0000-0000D32C0000}"/>
    <cellStyle name="Normal 2 2 3 4 2 2 2 2 2" xfId="13203" xr:uid="{00000000-0005-0000-0000-0000D42C0000}"/>
    <cellStyle name="Normal 2 2 3 4 2 2 2 2 2 2" xfId="29499" xr:uid="{00000000-0005-0000-0000-0000D52C0000}"/>
    <cellStyle name="Normal 2 2 3 4 2 2 2 2 3" xfId="21353" xr:uid="{00000000-0005-0000-0000-0000D62C0000}"/>
    <cellStyle name="Normal 2 2 3 4 2 2 2 3" xfId="7868" xr:uid="{00000000-0005-0000-0000-0000D72C0000}"/>
    <cellStyle name="Normal 2 2 3 4 2 2 2 3 2" xfId="16014" xr:uid="{00000000-0005-0000-0000-0000D82C0000}"/>
    <cellStyle name="Normal 2 2 3 4 2 2 2 3 2 2" xfId="32310" xr:uid="{00000000-0005-0000-0000-0000D92C0000}"/>
    <cellStyle name="Normal 2 2 3 4 2 2 2 3 3" xfId="24164" xr:uid="{00000000-0005-0000-0000-0000DA2C0000}"/>
    <cellStyle name="Normal 2 2 3 4 2 2 2 4" xfId="10715" xr:uid="{00000000-0005-0000-0000-0000DB2C0000}"/>
    <cellStyle name="Normal 2 2 3 4 2 2 2 4 2" xfId="27011" xr:uid="{00000000-0005-0000-0000-0000DC2C0000}"/>
    <cellStyle name="Normal 2 2 3 4 2 2 2 5" xfId="18865" xr:uid="{00000000-0005-0000-0000-0000DD2C0000}"/>
    <cellStyle name="Normal 2 2 3 4 2 2 3" xfId="3839" xr:uid="{00000000-0005-0000-0000-0000DE2C0000}"/>
    <cellStyle name="Normal 2 2 3 4 2 2 3 2" xfId="11985" xr:uid="{00000000-0005-0000-0000-0000DF2C0000}"/>
    <cellStyle name="Normal 2 2 3 4 2 2 3 2 2" xfId="28281" xr:uid="{00000000-0005-0000-0000-0000E02C0000}"/>
    <cellStyle name="Normal 2 2 3 4 2 2 3 3" xfId="20135" xr:uid="{00000000-0005-0000-0000-0000E12C0000}"/>
    <cellStyle name="Normal 2 2 3 4 2 2 4" xfId="6458" xr:uid="{00000000-0005-0000-0000-0000E22C0000}"/>
    <cellStyle name="Normal 2 2 3 4 2 2 4 2" xfId="14604" xr:uid="{00000000-0005-0000-0000-0000E32C0000}"/>
    <cellStyle name="Normal 2 2 3 4 2 2 4 2 2" xfId="30900" xr:uid="{00000000-0005-0000-0000-0000E42C0000}"/>
    <cellStyle name="Normal 2 2 3 4 2 2 4 3" xfId="22754" xr:uid="{00000000-0005-0000-0000-0000E52C0000}"/>
    <cellStyle name="Normal 2 2 3 4 2 2 5" xfId="9305" xr:uid="{00000000-0005-0000-0000-0000E62C0000}"/>
    <cellStyle name="Normal 2 2 3 4 2 2 5 2" xfId="25601" xr:uid="{00000000-0005-0000-0000-0000E72C0000}"/>
    <cellStyle name="Normal 2 2 3 4 2 2 6" xfId="17455" xr:uid="{00000000-0005-0000-0000-0000E82C0000}"/>
    <cellStyle name="Normal 2 2 3 4 2 3" xfId="1864" xr:uid="{00000000-0005-0000-0000-0000E92C0000}"/>
    <cellStyle name="Normal 2 2 3 4 2 3 2" xfId="4448" xr:uid="{00000000-0005-0000-0000-0000EA2C0000}"/>
    <cellStyle name="Normal 2 2 3 4 2 3 2 2" xfId="12594" xr:uid="{00000000-0005-0000-0000-0000EB2C0000}"/>
    <cellStyle name="Normal 2 2 3 4 2 3 2 2 2" xfId="28890" xr:uid="{00000000-0005-0000-0000-0000EC2C0000}"/>
    <cellStyle name="Normal 2 2 3 4 2 3 2 3" xfId="20744" xr:uid="{00000000-0005-0000-0000-0000ED2C0000}"/>
    <cellStyle name="Normal 2 2 3 4 2 3 3" xfId="7163" xr:uid="{00000000-0005-0000-0000-0000EE2C0000}"/>
    <cellStyle name="Normal 2 2 3 4 2 3 3 2" xfId="15309" xr:uid="{00000000-0005-0000-0000-0000EF2C0000}"/>
    <cellStyle name="Normal 2 2 3 4 2 3 3 2 2" xfId="31605" xr:uid="{00000000-0005-0000-0000-0000F02C0000}"/>
    <cellStyle name="Normal 2 2 3 4 2 3 3 3" xfId="23459" xr:uid="{00000000-0005-0000-0000-0000F12C0000}"/>
    <cellStyle name="Normal 2 2 3 4 2 3 4" xfId="10010" xr:uid="{00000000-0005-0000-0000-0000F22C0000}"/>
    <cellStyle name="Normal 2 2 3 4 2 3 4 2" xfId="26306" xr:uid="{00000000-0005-0000-0000-0000F32C0000}"/>
    <cellStyle name="Normal 2 2 3 4 2 3 5" xfId="18160" xr:uid="{00000000-0005-0000-0000-0000F42C0000}"/>
    <cellStyle name="Normal 2 2 3 4 2 4" xfId="3230" xr:uid="{00000000-0005-0000-0000-0000F52C0000}"/>
    <cellStyle name="Normal 2 2 3 4 2 4 2" xfId="11376" xr:uid="{00000000-0005-0000-0000-0000F62C0000}"/>
    <cellStyle name="Normal 2 2 3 4 2 4 2 2" xfId="27672" xr:uid="{00000000-0005-0000-0000-0000F72C0000}"/>
    <cellStyle name="Normal 2 2 3 4 2 4 3" xfId="19526" xr:uid="{00000000-0005-0000-0000-0000F82C0000}"/>
    <cellStyle name="Normal 2 2 3 4 2 5" xfId="5753" xr:uid="{00000000-0005-0000-0000-0000F92C0000}"/>
    <cellStyle name="Normal 2 2 3 4 2 5 2" xfId="13899" xr:uid="{00000000-0005-0000-0000-0000FA2C0000}"/>
    <cellStyle name="Normal 2 2 3 4 2 5 2 2" xfId="30195" xr:uid="{00000000-0005-0000-0000-0000FB2C0000}"/>
    <cellStyle name="Normal 2 2 3 4 2 5 3" xfId="22049" xr:uid="{00000000-0005-0000-0000-0000FC2C0000}"/>
    <cellStyle name="Normal 2 2 3 4 2 6" xfId="8600" xr:uid="{00000000-0005-0000-0000-0000FD2C0000}"/>
    <cellStyle name="Normal 2 2 3 4 2 6 2" xfId="24896" xr:uid="{00000000-0005-0000-0000-0000FE2C0000}"/>
    <cellStyle name="Normal 2 2 3 4 2 7" xfId="16750" xr:uid="{00000000-0005-0000-0000-0000FF2C0000}"/>
    <cellStyle name="Normal 2 2 3 4 3" xfId="815" xr:uid="{00000000-0005-0000-0000-0000002D0000}"/>
    <cellStyle name="Normal 2 2 3 4 3 2" xfId="2225" xr:uid="{00000000-0005-0000-0000-0000012D0000}"/>
    <cellStyle name="Normal 2 2 3 4 3 2 2" xfId="4761" xr:uid="{00000000-0005-0000-0000-0000022D0000}"/>
    <cellStyle name="Normal 2 2 3 4 3 2 2 2" xfId="12907" xr:uid="{00000000-0005-0000-0000-0000032D0000}"/>
    <cellStyle name="Normal 2 2 3 4 3 2 2 2 2" xfId="29203" xr:uid="{00000000-0005-0000-0000-0000042D0000}"/>
    <cellStyle name="Normal 2 2 3 4 3 2 2 3" xfId="21057" xr:uid="{00000000-0005-0000-0000-0000052D0000}"/>
    <cellStyle name="Normal 2 2 3 4 3 2 3" xfId="7524" xr:uid="{00000000-0005-0000-0000-0000062D0000}"/>
    <cellStyle name="Normal 2 2 3 4 3 2 3 2" xfId="15670" xr:uid="{00000000-0005-0000-0000-0000072D0000}"/>
    <cellStyle name="Normal 2 2 3 4 3 2 3 2 2" xfId="31966" xr:uid="{00000000-0005-0000-0000-0000082D0000}"/>
    <cellStyle name="Normal 2 2 3 4 3 2 3 3" xfId="23820" xr:uid="{00000000-0005-0000-0000-0000092D0000}"/>
    <cellStyle name="Normal 2 2 3 4 3 2 4" xfId="10371" xr:uid="{00000000-0005-0000-0000-00000A2D0000}"/>
    <cellStyle name="Normal 2 2 3 4 3 2 4 2" xfId="26667" xr:uid="{00000000-0005-0000-0000-00000B2D0000}"/>
    <cellStyle name="Normal 2 2 3 4 3 2 5" xfId="18521" xr:uid="{00000000-0005-0000-0000-00000C2D0000}"/>
    <cellStyle name="Normal 2 2 3 4 3 3" xfId="3543" xr:uid="{00000000-0005-0000-0000-00000D2D0000}"/>
    <cellStyle name="Normal 2 2 3 4 3 3 2" xfId="11689" xr:uid="{00000000-0005-0000-0000-00000E2D0000}"/>
    <cellStyle name="Normal 2 2 3 4 3 3 2 2" xfId="27985" xr:uid="{00000000-0005-0000-0000-00000F2D0000}"/>
    <cellStyle name="Normal 2 2 3 4 3 3 3" xfId="19839" xr:uid="{00000000-0005-0000-0000-0000102D0000}"/>
    <cellStyle name="Normal 2 2 3 4 3 4" xfId="6114" xr:uid="{00000000-0005-0000-0000-0000112D0000}"/>
    <cellStyle name="Normal 2 2 3 4 3 4 2" xfId="14260" xr:uid="{00000000-0005-0000-0000-0000122D0000}"/>
    <cellStyle name="Normal 2 2 3 4 3 4 2 2" xfId="30556" xr:uid="{00000000-0005-0000-0000-0000132D0000}"/>
    <cellStyle name="Normal 2 2 3 4 3 4 3" xfId="22410" xr:uid="{00000000-0005-0000-0000-0000142D0000}"/>
    <cellStyle name="Normal 2 2 3 4 3 5" xfId="8961" xr:uid="{00000000-0005-0000-0000-0000152D0000}"/>
    <cellStyle name="Normal 2 2 3 4 3 5 2" xfId="25257" xr:uid="{00000000-0005-0000-0000-0000162D0000}"/>
    <cellStyle name="Normal 2 2 3 4 3 6" xfId="17111" xr:uid="{00000000-0005-0000-0000-0000172D0000}"/>
    <cellStyle name="Normal 2 2 3 4 4" xfId="1520" xr:uid="{00000000-0005-0000-0000-0000182D0000}"/>
    <cellStyle name="Normal 2 2 3 4 4 2" xfId="4152" xr:uid="{00000000-0005-0000-0000-0000192D0000}"/>
    <cellStyle name="Normal 2 2 3 4 4 2 2" xfId="12298" xr:uid="{00000000-0005-0000-0000-00001A2D0000}"/>
    <cellStyle name="Normal 2 2 3 4 4 2 2 2" xfId="28594" xr:uid="{00000000-0005-0000-0000-00001B2D0000}"/>
    <cellStyle name="Normal 2 2 3 4 4 2 3" xfId="20448" xr:uid="{00000000-0005-0000-0000-00001C2D0000}"/>
    <cellStyle name="Normal 2 2 3 4 4 3" xfId="6819" xr:uid="{00000000-0005-0000-0000-00001D2D0000}"/>
    <cellStyle name="Normal 2 2 3 4 4 3 2" xfId="14965" xr:uid="{00000000-0005-0000-0000-00001E2D0000}"/>
    <cellStyle name="Normal 2 2 3 4 4 3 2 2" xfId="31261" xr:uid="{00000000-0005-0000-0000-00001F2D0000}"/>
    <cellStyle name="Normal 2 2 3 4 4 3 3" xfId="23115" xr:uid="{00000000-0005-0000-0000-0000202D0000}"/>
    <cellStyle name="Normal 2 2 3 4 4 4" xfId="9666" xr:uid="{00000000-0005-0000-0000-0000212D0000}"/>
    <cellStyle name="Normal 2 2 3 4 4 4 2" xfId="25962" xr:uid="{00000000-0005-0000-0000-0000222D0000}"/>
    <cellStyle name="Normal 2 2 3 4 4 5" xfId="17816" xr:uid="{00000000-0005-0000-0000-0000232D0000}"/>
    <cellStyle name="Normal 2 2 3 4 5" xfId="2934" xr:uid="{00000000-0005-0000-0000-0000242D0000}"/>
    <cellStyle name="Normal 2 2 3 4 5 2" xfId="11080" xr:uid="{00000000-0005-0000-0000-0000252D0000}"/>
    <cellStyle name="Normal 2 2 3 4 5 2 2" xfId="27376" xr:uid="{00000000-0005-0000-0000-0000262D0000}"/>
    <cellStyle name="Normal 2 2 3 4 5 3" xfId="19230" xr:uid="{00000000-0005-0000-0000-0000272D0000}"/>
    <cellStyle name="Normal 2 2 3 4 6" xfId="5409" xr:uid="{00000000-0005-0000-0000-0000282D0000}"/>
    <cellStyle name="Normal 2 2 3 4 6 2" xfId="13555" xr:uid="{00000000-0005-0000-0000-0000292D0000}"/>
    <cellStyle name="Normal 2 2 3 4 6 2 2" xfId="29851" xr:uid="{00000000-0005-0000-0000-00002A2D0000}"/>
    <cellStyle name="Normal 2 2 3 4 6 3" xfId="21705" xr:uid="{00000000-0005-0000-0000-00002B2D0000}"/>
    <cellStyle name="Normal 2 2 3 4 7" xfId="8256" xr:uid="{00000000-0005-0000-0000-00002C2D0000}"/>
    <cellStyle name="Normal 2 2 3 4 7 2" xfId="24552" xr:uid="{00000000-0005-0000-0000-00002D2D0000}"/>
    <cellStyle name="Normal 2 2 3 4 8" xfId="16406" xr:uid="{00000000-0005-0000-0000-00002E2D0000}"/>
    <cellStyle name="Normal 2 2 3 5" xfId="197" xr:uid="{00000000-0005-0000-0000-00002F2D0000}"/>
    <cellStyle name="Normal 2 2 3 5 2" xfId="541" xr:uid="{00000000-0005-0000-0000-0000302D0000}"/>
    <cellStyle name="Normal 2 2 3 5 2 2" xfId="1247" xr:uid="{00000000-0005-0000-0000-0000312D0000}"/>
    <cellStyle name="Normal 2 2 3 5 2 2 2" xfId="2657" xr:uid="{00000000-0005-0000-0000-0000322D0000}"/>
    <cellStyle name="Normal 2 2 3 5 2 2 2 2" xfId="5131" xr:uid="{00000000-0005-0000-0000-0000332D0000}"/>
    <cellStyle name="Normal 2 2 3 5 2 2 2 2 2" xfId="13277" xr:uid="{00000000-0005-0000-0000-0000342D0000}"/>
    <cellStyle name="Normal 2 2 3 5 2 2 2 2 2 2" xfId="29573" xr:uid="{00000000-0005-0000-0000-0000352D0000}"/>
    <cellStyle name="Normal 2 2 3 5 2 2 2 2 3" xfId="21427" xr:uid="{00000000-0005-0000-0000-0000362D0000}"/>
    <cellStyle name="Normal 2 2 3 5 2 2 2 3" xfId="7956" xr:uid="{00000000-0005-0000-0000-0000372D0000}"/>
    <cellStyle name="Normal 2 2 3 5 2 2 2 3 2" xfId="16102" xr:uid="{00000000-0005-0000-0000-0000382D0000}"/>
    <cellStyle name="Normal 2 2 3 5 2 2 2 3 2 2" xfId="32398" xr:uid="{00000000-0005-0000-0000-0000392D0000}"/>
    <cellStyle name="Normal 2 2 3 5 2 2 2 3 3" xfId="24252" xr:uid="{00000000-0005-0000-0000-00003A2D0000}"/>
    <cellStyle name="Normal 2 2 3 5 2 2 2 4" xfId="10803" xr:uid="{00000000-0005-0000-0000-00003B2D0000}"/>
    <cellStyle name="Normal 2 2 3 5 2 2 2 4 2" xfId="27099" xr:uid="{00000000-0005-0000-0000-00003C2D0000}"/>
    <cellStyle name="Normal 2 2 3 5 2 2 2 5" xfId="18953" xr:uid="{00000000-0005-0000-0000-00003D2D0000}"/>
    <cellStyle name="Normal 2 2 3 5 2 2 3" xfId="3913" xr:uid="{00000000-0005-0000-0000-00003E2D0000}"/>
    <cellStyle name="Normal 2 2 3 5 2 2 3 2" xfId="12059" xr:uid="{00000000-0005-0000-0000-00003F2D0000}"/>
    <cellStyle name="Normal 2 2 3 5 2 2 3 2 2" xfId="28355" xr:uid="{00000000-0005-0000-0000-0000402D0000}"/>
    <cellStyle name="Normal 2 2 3 5 2 2 3 3" xfId="20209" xr:uid="{00000000-0005-0000-0000-0000412D0000}"/>
    <cellStyle name="Normal 2 2 3 5 2 2 4" xfId="6546" xr:uid="{00000000-0005-0000-0000-0000422D0000}"/>
    <cellStyle name="Normal 2 2 3 5 2 2 4 2" xfId="14692" xr:uid="{00000000-0005-0000-0000-0000432D0000}"/>
    <cellStyle name="Normal 2 2 3 5 2 2 4 2 2" xfId="30988" xr:uid="{00000000-0005-0000-0000-0000442D0000}"/>
    <cellStyle name="Normal 2 2 3 5 2 2 4 3" xfId="22842" xr:uid="{00000000-0005-0000-0000-0000452D0000}"/>
    <cellStyle name="Normal 2 2 3 5 2 2 5" xfId="9393" xr:uid="{00000000-0005-0000-0000-0000462D0000}"/>
    <cellStyle name="Normal 2 2 3 5 2 2 5 2" xfId="25689" xr:uid="{00000000-0005-0000-0000-0000472D0000}"/>
    <cellStyle name="Normal 2 2 3 5 2 2 6" xfId="17543" xr:uid="{00000000-0005-0000-0000-0000482D0000}"/>
    <cellStyle name="Normal 2 2 3 5 2 3" xfId="1952" xr:uid="{00000000-0005-0000-0000-0000492D0000}"/>
    <cellStyle name="Normal 2 2 3 5 2 3 2" xfId="4522" xr:uid="{00000000-0005-0000-0000-00004A2D0000}"/>
    <cellStyle name="Normal 2 2 3 5 2 3 2 2" xfId="12668" xr:uid="{00000000-0005-0000-0000-00004B2D0000}"/>
    <cellStyle name="Normal 2 2 3 5 2 3 2 2 2" xfId="28964" xr:uid="{00000000-0005-0000-0000-00004C2D0000}"/>
    <cellStyle name="Normal 2 2 3 5 2 3 2 3" xfId="20818" xr:uid="{00000000-0005-0000-0000-00004D2D0000}"/>
    <cellStyle name="Normal 2 2 3 5 2 3 3" xfId="7251" xr:uid="{00000000-0005-0000-0000-00004E2D0000}"/>
    <cellStyle name="Normal 2 2 3 5 2 3 3 2" xfId="15397" xr:uid="{00000000-0005-0000-0000-00004F2D0000}"/>
    <cellStyle name="Normal 2 2 3 5 2 3 3 2 2" xfId="31693" xr:uid="{00000000-0005-0000-0000-0000502D0000}"/>
    <cellStyle name="Normal 2 2 3 5 2 3 3 3" xfId="23547" xr:uid="{00000000-0005-0000-0000-0000512D0000}"/>
    <cellStyle name="Normal 2 2 3 5 2 3 4" xfId="10098" xr:uid="{00000000-0005-0000-0000-0000522D0000}"/>
    <cellStyle name="Normal 2 2 3 5 2 3 4 2" xfId="26394" xr:uid="{00000000-0005-0000-0000-0000532D0000}"/>
    <cellStyle name="Normal 2 2 3 5 2 3 5" xfId="18248" xr:uid="{00000000-0005-0000-0000-0000542D0000}"/>
    <cellStyle name="Normal 2 2 3 5 2 4" xfId="3304" xr:uid="{00000000-0005-0000-0000-0000552D0000}"/>
    <cellStyle name="Normal 2 2 3 5 2 4 2" xfId="11450" xr:uid="{00000000-0005-0000-0000-0000562D0000}"/>
    <cellStyle name="Normal 2 2 3 5 2 4 2 2" xfId="27746" xr:uid="{00000000-0005-0000-0000-0000572D0000}"/>
    <cellStyle name="Normal 2 2 3 5 2 4 3" xfId="19600" xr:uid="{00000000-0005-0000-0000-0000582D0000}"/>
    <cellStyle name="Normal 2 2 3 5 2 5" xfId="5841" xr:uid="{00000000-0005-0000-0000-0000592D0000}"/>
    <cellStyle name="Normal 2 2 3 5 2 5 2" xfId="13987" xr:uid="{00000000-0005-0000-0000-00005A2D0000}"/>
    <cellStyle name="Normal 2 2 3 5 2 5 2 2" xfId="30283" xr:uid="{00000000-0005-0000-0000-00005B2D0000}"/>
    <cellStyle name="Normal 2 2 3 5 2 5 3" xfId="22137" xr:uid="{00000000-0005-0000-0000-00005C2D0000}"/>
    <cellStyle name="Normal 2 2 3 5 2 6" xfId="8688" xr:uid="{00000000-0005-0000-0000-00005D2D0000}"/>
    <cellStyle name="Normal 2 2 3 5 2 6 2" xfId="24984" xr:uid="{00000000-0005-0000-0000-00005E2D0000}"/>
    <cellStyle name="Normal 2 2 3 5 2 7" xfId="16838" xr:uid="{00000000-0005-0000-0000-00005F2D0000}"/>
    <cellStyle name="Normal 2 2 3 5 3" xfId="903" xr:uid="{00000000-0005-0000-0000-0000602D0000}"/>
    <cellStyle name="Normal 2 2 3 5 3 2" xfId="2313" xr:uid="{00000000-0005-0000-0000-0000612D0000}"/>
    <cellStyle name="Normal 2 2 3 5 3 2 2" xfId="4835" xr:uid="{00000000-0005-0000-0000-0000622D0000}"/>
    <cellStyle name="Normal 2 2 3 5 3 2 2 2" xfId="12981" xr:uid="{00000000-0005-0000-0000-0000632D0000}"/>
    <cellStyle name="Normal 2 2 3 5 3 2 2 2 2" xfId="29277" xr:uid="{00000000-0005-0000-0000-0000642D0000}"/>
    <cellStyle name="Normal 2 2 3 5 3 2 2 3" xfId="21131" xr:uid="{00000000-0005-0000-0000-0000652D0000}"/>
    <cellStyle name="Normal 2 2 3 5 3 2 3" xfId="7612" xr:uid="{00000000-0005-0000-0000-0000662D0000}"/>
    <cellStyle name="Normal 2 2 3 5 3 2 3 2" xfId="15758" xr:uid="{00000000-0005-0000-0000-0000672D0000}"/>
    <cellStyle name="Normal 2 2 3 5 3 2 3 2 2" xfId="32054" xr:uid="{00000000-0005-0000-0000-0000682D0000}"/>
    <cellStyle name="Normal 2 2 3 5 3 2 3 3" xfId="23908" xr:uid="{00000000-0005-0000-0000-0000692D0000}"/>
    <cellStyle name="Normal 2 2 3 5 3 2 4" xfId="10459" xr:uid="{00000000-0005-0000-0000-00006A2D0000}"/>
    <cellStyle name="Normal 2 2 3 5 3 2 4 2" xfId="26755" xr:uid="{00000000-0005-0000-0000-00006B2D0000}"/>
    <cellStyle name="Normal 2 2 3 5 3 2 5" xfId="18609" xr:uid="{00000000-0005-0000-0000-00006C2D0000}"/>
    <cellStyle name="Normal 2 2 3 5 3 3" xfId="3617" xr:uid="{00000000-0005-0000-0000-00006D2D0000}"/>
    <cellStyle name="Normal 2 2 3 5 3 3 2" xfId="11763" xr:uid="{00000000-0005-0000-0000-00006E2D0000}"/>
    <cellStyle name="Normal 2 2 3 5 3 3 2 2" xfId="28059" xr:uid="{00000000-0005-0000-0000-00006F2D0000}"/>
    <cellStyle name="Normal 2 2 3 5 3 3 3" xfId="19913" xr:uid="{00000000-0005-0000-0000-0000702D0000}"/>
    <cellStyle name="Normal 2 2 3 5 3 4" xfId="6202" xr:uid="{00000000-0005-0000-0000-0000712D0000}"/>
    <cellStyle name="Normal 2 2 3 5 3 4 2" xfId="14348" xr:uid="{00000000-0005-0000-0000-0000722D0000}"/>
    <cellStyle name="Normal 2 2 3 5 3 4 2 2" xfId="30644" xr:uid="{00000000-0005-0000-0000-0000732D0000}"/>
    <cellStyle name="Normal 2 2 3 5 3 4 3" xfId="22498" xr:uid="{00000000-0005-0000-0000-0000742D0000}"/>
    <cellStyle name="Normal 2 2 3 5 3 5" xfId="9049" xr:uid="{00000000-0005-0000-0000-0000752D0000}"/>
    <cellStyle name="Normal 2 2 3 5 3 5 2" xfId="25345" xr:uid="{00000000-0005-0000-0000-0000762D0000}"/>
    <cellStyle name="Normal 2 2 3 5 3 6" xfId="17199" xr:uid="{00000000-0005-0000-0000-0000772D0000}"/>
    <cellStyle name="Normal 2 2 3 5 4" xfId="1608" xr:uid="{00000000-0005-0000-0000-0000782D0000}"/>
    <cellStyle name="Normal 2 2 3 5 4 2" xfId="4226" xr:uid="{00000000-0005-0000-0000-0000792D0000}"/>
    <cellStyle name="Normal 2 2 3 5 4 2 2" xfId="12372" xr:uid="{00000000-0005-0000-0000-00007A2D0000}"/>
    <cellStyle name="Normal 2 2 3 5 4 2 2 2" xfId="28668" xr:uid="{00000000-0005-0000-0000-00007B2D0000}"/>
    <cellStyle name="Normal 2 2 3 5 4 2 3" xfId="20522" xr:uid="{00000000-0005-0000-0000-00007C2D0000}"/>
    <cellStyle name="Normal 2 2 3 5 4 3" xfId="6907" xr:uid="{00000000-0005-0000-0000-00007D2D0000}"/>
    <cellStyle name="Normal 2 2 3 5 4 3 2" xfId="15053" xr:uid="{00000000-0005-0000-0000-00007E2D0000}"/>
    <cellStyle name="Normal 2 2 3 5 4 3 2 2" xfId="31349" xr:uid="{00000000-0005-0000-0000-00007F2D0000}"/>
    <cellStyle name="Normal 2 2 3 5 4 3 3" xfId="23203" xr:uid="{00000000-0005-0000-0000-0000802D0000}"/>
    <cellStyle name="Normal 2 2 3 5 4 4" xfId="9754" xr:uid="{00000000-0005-0000-0000-0000812D0000}"/>
    <cellStyle name="Normal 2 2 3 5 4 4 2" xfId="26050" xr:uid="{00000000-0005-0000-0000-0000822D0000}"/>
    <cellStyle name="Normal 2 2 3 5 4 5" xfId="17904" xr:uid="{00000000-0005-0000-0000-0000832D0000}"/>
    <cellStyle name="Normal 2 2 3 5 5" xfId="3008" xr:uid="{00000000-0005-0000-0000-0000842D0000}"/>
    <cellStyle name="Normal 2 2 3 5 5 2" xfId="11154" xr:uid="{00000000-0005-0000-0000-0000852D0000}"/>
    <cellStyle name="Normal 2 2 3 5 5 2 2" xfId="27450" xr:uid="{00000000-0005-0000-0000-0000862D0000}"/>
    <cellStyle name="Normal 2 2 3 5 5 3" xfId="19304" xr:uid="{00000000-0005-0000-0000-0000872D0000}"/>
    <cellStyle name="Normal 2 2 3 5 6" xfId="5497" xr:uid="{00000000-0005-0000-0000-0000882D0000}"/>
    <cellStyle name="Normal 2 2 3 5 6 2" xfId="13643" xr:uid="{00000000-0005-0000-0000-0000892D0000}"/>
    <cellStyle name="Normal 2 2 3 5 6 2 2" xfId="29939" xr:uid="{00000000-0005-0000-0000-00008A2D0000}"/>
    <cellStyle name="Normal 2 2 3 5 6 3" xfId="21793" xr:uid="{00000000-0005-0000-0000-00008B2D0000}"/>
    <cellStyle name="Normal 2 2 3 5 7" xfId="8344" xr:uid="{00000000-0005-0000-0000-00008C2D0000}"/>
    <cellStyle name="Normal 2 2 3 5 7 2" xfId="24640" xr:uid="{00000000-0005-0000-0000-00008D2D0000}"/>
    <cellStyle name="Normal 2 2 3 5 8" xfId="16494" xr:uid="{00000000-0005-0000-0000-00008E2D0000}"/>
    <cellStyle name="Normal 2 2 3 6" xfId="273" xr:uid="{00000000-0005-0000-0000-00008F2D0000}"/>
    <cellStyle name="Normal 2 2 3 6 2" xfId="617" xr:uid="{00000000-0005-0000-0000-0000902D0000}"/>
    <cellStyle name="Normal 2 2 3 6 2 2" xfId="1323" xr:uid="{00000000-0005-0000-0000-0000912D0000}"/>
    <cellStyle name="Normal 2 2 3 6 2 2 2" xfId="2733" xr:uid="{00000000-0005-0000-0000-0000922D0000}"/>
    <cellStyle name="Normal 2 2 3 6 2 2 2 2" xfId="5205" xr:uid="{00000000-0005-0000-0000-0000932D0000}"/>
    <cellStyle name="Normal 2 2 3 6 2 2 2 2 2" xfId="13351" xr:uid="{00000000-0005-0000-0000-0000942D0000}"/>
    <cellStyle name="Normal 2 2 3 6 2 2 2 2 2 2" xfId="29647" xr:uid="{00000000-0005-0000-0000-0000952D0000}"/>
    <cellStyle name="Normal 2 2 3 6 2 2 2 2 3" xfId="21501" xr:uid="{00000000-0005-0000-0000-0000962D0000}"/>
    <cellStyle name="Normal 2 2 3 6 2 2 2 3" xfId="8032" xr:uid="{00000000-0005-0000-0000-0000972D0000}"/>
    <cellStyle name="Normal 2 2 3 6 2 2 2 3 2" xfId="16178" xr:uid="{00000000-0005-0000-0000-0000982D0000}"/>
    <cellStyle name="Normal 2 2 3 6 2 2 2 3 2 2" xfId="32474" xr:uid="{00000000-0005-0000-0000-0000992D0000}"/>
    <cellStyle name="Normal 2 2 3 6 2 2 2 3 3" xfId="24328" xr:uid="{00000000-0005-0000-0000-00009A2D0000}"/>
    <cellStyle name="Normal 2 2 3 6 2 2 2 4" xfId="10879" xr:uid="{00000000-0005-0000-0000-00009B2D0000}"/>
    <cellStyle name="Normal 2 2 3 6 2 2 2 4 2" xfId="27175" xr:uid="{00000000-0005-0000-0000-00009C2D0000}"/>
    <cellStyle name="Normal 2 2 3 6 2 2 2 5" xfId="19029" xr:uid="{00000000-0005-0000-0000-00009D2D0000}"/>
    <cellStyle name="Normal 2 2 3 6 2 2 3" xfId="3987" xr:uid="{00000000-0005-0000-0000-00009E2D0000}"/>
    <cellStyle name="Normal 2 2 3 6 2 2 3 2" xfId="12133" xr:uid="{00000000-0005-0000-0000-00009F2D0000}"/>
    <cellStyle name="Normal 2 2 3 6 2 2 3 2 2" xfId="28429" xr:uid="{00000000-0005-0000-0000-0000A02D0000}"/>
    <cellStyle name="Normal 2 2 3 6 2 2 3 3" xfId="20283" xr:uid="{00000000-0005-0000-0000-0000A12D0000}"/>
    <cellStyle name="Normal 2 2 3 6 2 2 4" xfId="6622" xr:uid="{00000000-0005-0000-0000-0000A22D0000}"/>
    <cellStyle name="Normal 2 2 3 6 2 2 4 2" xfId="14768" xr:uid="{00000000-0005-0000-0000-0000A32D0000}"/>
    <cellStyle name="Normal 2 2 3 6 2 2 4 2 2" xfId="31064" xr:uid="{00000000-0005-0000-0000-0000A42D0000}"/>
    <cellStyle name="Normal 2 2 3 6 2 2 4 3" xfId="22918" xr:uid="{00000000-0005-0000-0000-0000A52D0000}"/>
    <cellStyle name="Normal 2 2 3 6 2 2 5" xfId="9469" xr:uid="{00000000-0005-0000-0000-0000A62D0000}"/>
    <cellStyle name="Normal 2 2 3 6 2 2 5 2" xfId="25765" xr:uid="{00000000-0005-0000-0000-0000A72D0000}"/>
    <cellStyle name="Normal 2 2 3 6 2 2 6" xfId="17619" xr:uid="{00000000-0005-0000-0000-0000A82D0000}"/>
    <cellStyle name="Normal 2 2 3 6 2 3" xfId="2028" xr:uid="{00000000-0005-0000-0000-0000A92D0000}"/>
    <cellStyle name="Normal 2 2 3 6 2 3 2" xfId="4596" xr:uid="{00000000-0005-0000-0000-0000AA2D0000}"/>
    <cellStyle name="Normal 2 2 3 6 2 3 2 2" xfId="12742" xr:uid="{00000000-0005-0000-0000-0000AB2D0000}"/>
    <cellStyle name="Normal 2 2 3 6 2 3 2 2 2" xfId="29038" xr:uid="{00000000-0005-0000-0000-0000AC2D0000}"/>
    <cellStyle name="Normal 2 2 3 6 2 3 2 3" xfId="20892" xr:uid="{00000000-0005-0000-0000-0000AD2D0000}"/>
    <cellStyle name="Normal 2 2 3 6 2 3 3" xfId="7327" xr:uid="{00000000-0005-0000-0000-0000AE2D0000}"/>
    <cellStyle name="Normal 2 2 3 6 2 3 3 2" xfId="15473" xr:uid="{00000000-0005-0000-0000-0000AF2D0000}"/>
    <cellStyle name="Normal 2 2 3 6 2 3 3 2 2" xfId="31769" xr:uid="{00000000-0005-0000-0000-0000B02D0000}"/>
    <cellStyle name="Normal 2 2 3 6 2 3 3 3" xfId="23623" xr:uid="{00000000-0005-0000-0000-0000B12D0000}"/>
    <cellStyle name="Normal 2 2 3 6 2 3 4" xfId="10174" xr:uid="{00000000-0005-0000-0000-0000B22D0000}"/>
    <cellStyle name="Normal 2 2 3 6 2 3 4 2" xfId="26470" xr:uid="{00000000-0005-0000-0000-0000B32D0000}"/>
    <cellStyle name="Normal 2 2 3 6 2 3 5" xfId="18324" xr:uid="{00000000-0005-0000-0000-0000B42D0000}"/>
    <cellStyle name="Normal 2 2 3 6 2 4" xfId="3378" xr:uid="{00000000-0005-0000-0000-0000B52D0000}"/>
    <cellStyle name="Normal 2 2 3 6 2 4 2" xfId="11524" xr:uid="{00000000-0005-0000-0000-0000B62D0000}"/>
    <cellStyle name="Normal 2 2 3 6 2 4 2 2" xfId="27820" xr:uid="{00000000-0005-0000-0000-0000B72D0000}"/>
    <cellStyle name="Normal 2 2 3 6 2 4 3" xfId="19674" xr:uid="{00000000-0005-0000-0000-0000B82D0000}"/>
    <cellStyle name="Normal 2 2 3 6 2 5" xfId="5917" xr:uid="{00000000-0005-0000-0000-0000B92D0000}"/>
    <cellStyle name="Normal 2 2 3 6 2 5 2" xfId="14063" xr:uid="{00000000-0005-0000-0000-0000BA2D0000}"/>
    <cellStyle name="Normal 2 2 3 6 2 5 2 2" xfId="30359" xr:uid="{00000000-0005-0000-0000-0000BB2D0000}"/>
    <cellStyle name="Normal 2 2 3 6 2 5 3" xfId="22213" xr:uid="{00000000-0005-0000-0000-0000BC2D0000}"/>
    <cellStyle name="Normal 2 2 3 6 2 6" xfId="8764" xr:uid="{00000000-0005-0000-0000-0000BD2D0000}"/>
    <cellStyle name="Normal 2 2 3 6 2 6 2" xfId="25060" xr:uid="{00000000-0005-0000-0000-0000BE2D0000}"/>
    <cellStyle name="Normal 2 2 3 6 2 7" xfId="16914" xr:uid="{00000000-0005-0000-0000-0000BF2D0000}"/>
    <cellStyle name="Normal 2 2 3 6 3" xfId="979" xr:uid="{00000000-0005-0000-0000-0000C02D0000}"/>
    <cellStyle name="Normal 2 2 3 6 3 2" xfId="2389" xr:uid="{00000000-0005-0000-0000-0000C12D0000}"/>
    <cellStyle name="Normal 2 2 3 6 3 2 2" xfId="4909" xr:uid="{00000000-0005-0000-0000-0000C22D0000}"/>
    <cellStyle name="Normal 2 2 3 6 3 2 2 2" xfId="13055" xr:uid="{00000000-0005-0000-0000-0000C32D0000}"/>
    <cellStyle name="Normal 2 2 3 6 3 2 2 2 2" xfId="29351" xr:uid="{00000000-0005-0000-0000-0000C42D0000}"/>
    <cellStyle name="Normal 2 2 3 6 3 2 2 3" xfId="21205" xr:uid="{00000000-0005-0000-0000-0000C52D0000}"/>
    <cellStyle name="Normal 2 2 3 6 3 2 3" xfId="7688" xr:uid="{00000000-0005-0000-0000-0000C62D0000}"/>
    <cellStyle name="Normal 2 2 3 6 3 2 3 2" xfId="15834" xr:uid="{00000000-0005-0000-0000-0000C72D0000}"/>
    <cellStyle name="Normal 2 2 3 6 3 2 3 2 2" xfId="32130" xr:uid="{00000000-0005-0000-0000-0000C82D0000}"/>
    <cellStyle name="Normal 2 2 3 6 3 2 3 3" xfId="23984" xr:uid="{00000000-0005-0000-0000-0000C92D0000}"/>
    <cellStyle name="Normal 2 2 3 6 3 2 4" xfId="10535" xr:uid="{00000000-0005-0000-0000-0000CA2D0000}"/>
    <cellStyle name="Normal 2 2 3 6 3 2 4 2" xfId="26831" xr:uid="{00000000-0005-0000-0000-0000CB2D0000}"/>
    <cellStyle name="Normal 2 2 3 6 3 2 5" xfId="18685" xr:uid="{00000000-0005-0000-0000-0000CC2D0000}"/>
    <cellStyle name="Normal 2 2 3 6 3 3" xfId="3691" xr:uid="{00000000-0005-0000-0000-0000CD2D0000}"/>
    <cellStyle name="Normal 2 2 3 6 3 3 2" xfId="11837" xr:uid="{00000000-0005-0000-0000-0000CE2D0000}"/>
    <cellStyle name="Normal 2 2 3 6 3 3 2 2" xfId="28133" xr:uid="{00000000-0005-0000-0000-0000CF2D0000}"/>
    <cellStyle name="Normal 2 2 3 6 3 3 3" xfId="19987" xr:uid="{00000000-0005-0000-0000-0000D02D0000}"/>
    <cellStyle name="Normal 2 2 3 6 3 4" xfId="6278" xr:uid="{00000000-0005-0000-0000-0000D12D0000}"/>
    <cellStyle name="Normal 2 2 3 6 3 4 2" xfId="14424" xr:uid="{00000000-0005-0000-0000-0000D22D0000}"/>
    <cellStyle name="Normal 2 2 3 6 3 4 2 2" xfId="30720" xr:uid="{00000000-0005-0000-0000-0000D32D0000}"/>
    <cellStyle name="Normal 2 2 3 6 3 4 3" xfId="22574" xr:uid="{00000000-0005-0000-0000-0000D42D0000}"/>
    <cellStyle name="Normal 2 2 3 6 3 5" xfId="9125" xr:uid="{00000000-0005-0000-0000-0000D52D0000}"/>
    <cellStyle name="Normal 2 2 3 6 3 5 2" xfId="25421" xr:uid="{00000000-0005-0000-0000-0000D62D0000}"/>
    <cellStyle name="Normal 2 2 3 6 3 6" xfId="17275" xr:uid="{00000000-0005-0000-0000-0000D72D0000}"/>
    <cellStyle name="Normal 2 2 3 6 4" xfId="1684" xr:uid="{00000000-0005-0000-0000-0000D82D0000}"/>
    <cellStyle name="Normal 2 2 3 6 4 2" xfId="4300" xr:uid="{00000000-0005-0000-0000-0000D92D0000}"/>
    <cellStyle name="Normal 2 2 3 6 4 2 2" xfId="12446" xr:uid="{00000000-0005-0000-0000-0000DA2D0000}"/>
    <cellStyle name="Normal 2 2 3 6 4 2 2 2" xfId="28742" xr:uid="{00000000-0005-0000-0000-0000DB2D0000}"/>
    <cellStyle name="Normal 2 2 3 6 4 2 3" xfId="20596" xr:uid="{00000000-0005-0000-0000-0000DC2D0000}"/>
    <cellStyle name="Normal 2 2 3 6 4 3" xfId="6983" xr:uid="{00000000-0005-0000-0000-0000DD2D0000}"/>
    <cellStyle name="Normal 2 2 3 6 4 3 2" xfId="15129" xr:uid="{00000000-0005-0000-0000-0000DE2D0000}"/>
    <cellStyle name="Normal 2 2 3 6 4 3 2 2" xfId="31425" xr:uid="{00000000-0005-0000-0000-0000DF2D0000}"/>
    <cellStyle name="Normal 2 2 3 6 4 3 3" xfId="23279" xr:uid="{00000000-0005-0000-0000-0000E02D0000}"/>
    <cellStyle name="Normal 2 2 3 6 4 4" xfId="9830" xr:uid="{00000000-0005-0000-0000-0000E12D0000}"/>
    <cellStyle name="Normal 2 2 3 6 4 4 2" xfId="26126" xr:uid="{00000000-0005-0000-0000-0000E22D0000}"/>
    <cellStyle name="Normal 2 2 3 6 4 5" xfId="17980" xr:uid="{00000000-0005-0000-0000-0000E32D0000}"/>
    <cellStyle name="Normal 2 2 3 6 5" xfId="3082" xr:uid="{00000000-0005-0000-0000-0000E42D0000}"/>
    <cellStyle name="Normal 2 2 3 6 5 2" xfId="11228" xr:uid="{00000000-0005-0000-0000-0000E52D0000}"/>
    <cellStyle name="Normal 2 2 3 6 5 2 2" xfId="27524" xr:uid="{00000000-0005-0000-0000-0000E62D0000}"/>
    <cellStyle name="Normal 2 2 3 6 5 3" xfId="19378" xr:uid="{00000000-0005-0000-0000-0000E72D0000}"/>
    <cellStyle name="Normal 2 2 3 6 6" xfId="5573" xr:uid="{00000000-0005-0000-0000-0000E82D0000}"/>
    <cellStyle name="Normal 2 2 3 6 6 2" xfId="13719" xr:uid="{00000000-0005-0000-0000-0000E92D0000}"/>
    <cellStyle name="Normal 2 2 3 6 6 2 2" xfId="30015" xr:uid="{00000000-0005-0000-0000-0000EA2D0000}"/>
    <cellStyle name="Normal 2 2 3 6 6 3" xfId="21869" xr:uid="{00000000-0005-0000-0000-0000EB2D0000}"/>
    <cellStyle name="Normal 2 2 3 6 7" xfId="8420" xr:uid="{00000000-0005-0000-0000-0000EC2D0000}"/>
    <cellStyle name="Normal 2 2 3 6 7 2" xfId="24716" xr:uid="{00000000-0005-0000-0000-0000ED2D0000}"/>
    <cellStyle name="Normal 2 2 3 6 8" xfId="16570" xr:uid="{00000000-0005-0000-0000-0000EE2D0000}"/>
    <cellStyle name="Normal 2 2 3 7" xfId="363" xr:uid="{00000000-0005-0000-0000-0000EF2D0000}"/>
    <cellStyle name="Normal 2 2 3 7 2" xfId="1069" xr:uid="{00000000-0005-0000-0000-0000F02D0000}"/>
    <cellStyle name="Normal 2 2 3 7 2 2" xfId="2479" xr:uid="{00000000-0005-0000-0000-0000F12D0000}"/>
    <cellStyle name="Normal 2 2 3 7 2 2 2" xfId="4983" xr:uid="{00000000-0005-0000-0000-0000F22D0000}"/>
    <cellStyle name="Normal 2 2 3 7 2 2 2 2" xfId="13129" xr:uid="{00000000-0005-0000-0000-0000F32D0000}"/>
    <cellStyle name="Normal 2 2 3 7 2 2 2 2 2" xfId="29425" xr:uid="{00000000-0005-0000-0000-0000F42D0000}"/>
    <cellStyle name="Normal 2 2 3 7 2 2 2 3" xfId="21279" xr:uid="{00000000-0005-0000-0000-0000F52D0000}"/>
    <cellStyle name="Normal 2 2 3 7 2 2 3" xfId="7778" xr:uid="{00000000-0005-0000-0000-0000F62D0000}"/>
    <cellStyle name="Normal 2 2 3 7 2 2 3 2" xfId="15924" xr:uid="{00000000-0005-0000-0000-0000F72D0000}"/>
    <cellStyle name="Normal 2 2 3 7 2 2 3 2 2" xfId="32220" xr:uid="{00000000-0005-0000-0000-0000F82D0000}"/>
    <cellStyle name="Normal 2 2 3 7 2 2 3 3" xfId="24074" xr:uid="{00000000-0005-0000-0000-0000F92D0000}"/>
    <cellStyle name="Normal 2 2 3 7 2 2 4" xfId="10625" xr:uid="{00000000-0005-0000-0000-0000FA2D0000}"/>
    <cellStyle name="Normal 2 2 3 7 2 2 4 2" xfId="26921" xr:uid="{00000000-0005-0000-0000-0000FB2D0000}"/>
    <cellStyle name="Normal 2 2 3 7 2 2 5" xfId="18775" xr:uid="{00000000-0005-0000-0000-0000FC2D0000}"/>
    <cellStyle name="Normal 2 2 3 7 2 3" xfId="3765" xr:uid="{00000000-0005-0000-0000-0000FD2D0000}"/>
    <cellStyle name="Normal 2 2 3 7 2 3 2" xfId="11911" xr:uid="{00000000-0005-0000-0000-0000FE2D0000}"/>
    <cellStyle name="Normal 2 2 3 7 2 3 2 2" xfId="28207" xr:uid="{00000000-0005-0000-0000-0000FF2D0000}"/>
    <cellStyle name="Normal 2 2 3 7 2 3 3" xfId="20061" xr:uid="{00000000-0005-0000-0000-0000002E0000}"/>
    <cellStyle name="Normal 2 2 3 7 2 4" xfId="6368" xr:uid="{00000000-0005-0000-0000-0000012E0000}"/>
    <cellStyle name="Normal 2 2 3 7 2 4 2" xfId="14514" xr:uid="{00000000-0005-0000-0000-0000022E0000}"/>
    <cellStyle name="Normal 2 2 3 7 2 4 2 2" xfId="30810" xr:uid="{00000000-0005-0000-0000-0000032E0000}"/>
    <cellStyle name="Normal 2 2 3 7 2 4 3" xfId="22664" xr:uid="{00000000-0005-0000-0000-0000042E0000}"/>
    <cellStyle name="Normal 2 2 3 7 2 5" xfId="9215" xr:uid="{00000000-0005-0000-0000-0000052E0000}"/>
    <cellStyle name="Normal 2 2 3 7 2 5 2" xfId="25511" xr:uid="{00000000-0005-0000-0000-0000062E0000}"/>
    <cellStyle name="Normal 2 2 3 7 2 6" xfId="17365" xr:uid="{00000000-0005-0000-0000-0000072E0000}"/>
    <cellStyle name="Normal 2 2 3 7 3" xfId="1774" xr:uid="{00000000-0005-0000-0000-0000082E0000}"/>
    <cellStyle name="Normal 2 2 3 7 3 2" xfId="4374" xr:uid="{00000000-0005-0000-0000-0000092E0000}"/>
    <cellStyle name="Normal 2 2 3 7 3 2 2" xfId="12520" xr:uid="{00000000-0005-0000-0000-00000A2E0000}"/>
    <cellStyle name="Normal 2 2 3 7 3 2 2 2" xfId="28816" xr:uid="{00000000-0005-0000-0000-00000B2E0000}"/>
    <cellStyle name="Normal 2 2 3 7 3 2 3" xfId="20670" xr:uid="{00000000-0005-0000-0000-00000C2E0000}"/>
    <cellStyle name="Normal 2 2 3 7 3 3" xfId="7073" xr:uid="{00000000-0005-0000-0000-00000D2E0000}"/>
    <cellStyle name="Normal 2 2 3 7 3 3 2" xfId="15219" xr:uid="{00000000-0005-0000-0000-00000E2E0000}"/>
    <cellStyle name="Normal 2 2 3 7 3 3 2 2" xfId="31515" xr:uid="{00000000-0005-0000-0000-00000F2E0000}"/>
    <cellStyle name="Normal 2 2 3 7 3 3 3" xfId="23369" xr:uid="{00000000-0005-0000-0000-0000102E0000}"/>
    <cellStyle name="Normal 2 2 3 7 3 4" xfId="9920" xr:uid="{00000000-0005-0000-0000-0000112E0000}"/>
    <cellStyle name="Normal 2 2 3 7 3 4 2" xfId="26216" xr:uid="{00000000-0005-0000-0000-0000122E0000}"/>
    <cellStyle name="Normal 2 2 3 7 3 5" xfId="18070" xr:uid="{00000000-0005-0000-0000-0000132E0000}"/>
    <cellStyle name="Normal 2 2 3 7 4" xfId="3156" xr:uid="{00000000-0005-0000-0000-0000142E0000}"/>
    <cellStyle name="Normal 2 2 3 7 4 2" xfId="11302" xr:uid="{00000000-0005-0000-0000-0000152E0000}"/>
    <cellStyle name="Normal 2 2 3 7 4 2 2" xfId="27598" xr:uid="{00000000-0005-0000-0000-0000162E0000}"/>
    <cellStyle name="Normal 2 2 3 7 4 3" xfId="19452" xr:uid="{00000000-0005-0000-0000-0000172E0000}"/>
    <cellStyle name="Normal 2 2 3 7 5" xfId="5663" xr:uid="{00000000-0005-0000-0000-0000182E0000}"/>
    <cellStyle name="Normal 2 2 3 7 5 2" xfId="13809" xr:uid="{00000000-0005-0000-0000-0000192E0000}"/>
    <cellStyle name="Normal 2 2 3 7 5 2 2" xfId="30105" xr:uid="{00000000-0005-0000-0000-00001A2E0000}"/>
    <cellStyle name="Normal 2 2 3 7 5 3" xfId="21959" xr:uid="{00000000-0005-0000-0000-00001B2E0000}"/>
    <cellStyle name="Normal 2 2 3 7 6" xfId="8510" xr:uid="{00000000-0005-0000-0000-00001C2E0000}"/>
    <cellStyle name="Normal 2 2 3 7 6 2" xfId="24806" xr:uid="{00000000-0005-0000-0000-00001D2E0000}"/>
    <cellStyle name="Normal 2 2 3 7 7" xfId="16660" xr:uid="{00000000-0005-0000-0000-00001E2E0000}"/>
    <cellStyle name="Normal 2 2 3 8" xfId="725" xr:uid="{00000000-0005-0000-0000-00001F2E0000}"/>
    <cellStyle name="Normal 2 2 3 8 2" xfId="2135" xr:uid="{00000000-0005-0000-0000-0000202E0000}"/>
    <cellStyle name="Normal 2 2 3 8 2 2" xfId="4687" xr:uid="{00000000-0005-0000-0000-0000212E0000}"/>
    <cellStyle name="Normal 2 2 3 8 2 2 2" xfId="12833" xr:uid="{00000000-0005-0000-0000-0000222E0000}"/>
    <cellStyle name="Normal 2 2 3 8 2 2 2 2" xfId="29129" xr:uid="{00000000-0005-0000-0000-0000232E0000}"/>
    <cellStyle name="Normal 2 2 3 8 2 2 3" xfId="20983" xr:uid="{00000000-0005-0000-0000-0000242E0000}"/>
    <cellStyle name="Normal 2 2 3 8 2 3" xfId="7434" xr:uid="{00000000-0005-0000-0000-0000252E0000}"/>
    <cellStyle name="Normal 2 2 3 8 2 3 2" xfId="15580" xr:uid="{00000000-0005-0000-0000-0000262E0000}"/>
    <cellStyle name="Normal 2 2 3 8 2 3 2 2" xfId="31876" xr:uid="{00000000-0005-0000-0000-0000272E0000}"/>
    <cellStyle name="Normal 2 2 3 8 2 3 3" xfId="23730" xr:uid="{00000000-0005-0000-0000-0000282E0000}"/>
    <cellStyle name="Normal 2 2 3 8 2 4" xfId="10281" xr:uid="{00000000-0005-0000-0000-0000292E0000}"/>
    <cellStyle name="Normal 2 2 3 8 2 4 2" xfId="26577" xr:uid="{00000000-0005-0000-0000-00002A2E0000}"/>
    <cellStyle name="Normal 2 2 3 8 2 5" xfId="18431" xr:uid="{00000000-0005-0000-0000-00002B2E0000}"/>
    <cellStyle name="Normal 2 2 3 8 3" xfId="3469" xr:uid="{00000000-0005-0000-0000-00002C2E0000}"/>
    <cellStyle name="Normal 2 2 3 8 3 2" xfId="11615" xr:uid="{00000000-0005-0000-0000-00002D2E0000}"/>
    <cellStyle name="Normal 2 2 3 8 3 2 2" xfId="27911" xr:uid="{00000000-0005-0000-0000-00002E2E0000}"/>
    <cellStyle name="Normal 2 2 3 8 3 3" xfId="19765" xr:uid="{00000000-0005-0000-0000-00002F2E0000}"/>
    <cellStyle name="Normal 2 2 3 8 4" xfId="6024" xr:uid="{00000000-0005-0000-0000-0000302E0000}"/>
    <cellStyle name="Normal 2 2 3 8 4 2" xfId="14170" xr:uid="{00000000-0005-0000-0000-0000312E0000}"/>
    <cellStyle name="Normal 2 2 3 8 4 2 2" xfId="30466" xr:uid="{00000000-0005-0000-0000-0000322E0000}"/>
    <cellStyle name="Normal 2 2 3 8 4 3" xfId="22320" xr:uid="{00000000-0005-0000-0000-0000332E0000}"/>
    <cellStyle name="Normal 2 2 3 8 5" xfId="8871" xr:uid="{00000000-0005-0000-0000-0000342E0000}"/>
    <cellStyle name="Normal 2 2 3 8 5 2" xfId="25167" xr:uid="{00000000-0005-0000-0000-0000352E0000}"/>
    <cellStyle name="Normal 2 2 3 8 6" xfId="17021" xr:uid="{00000000-0005-0000-0000-0000362E0000}"/>
    <cellStyle name="Normal 2 2 3 9" xfId="1430" xr:uid="{00000000-0005-0000-0000-0000372E0000}"/>
    <cellStyle name="Normal 2 2 3 9 2" xfId="4078" xr:uid="{00000000-0005-0000-0000-0000382E0000}"/>
    <cellStyle name="Normal 2 2 3 9 2 2" xfId="12224" xr:uid="{00000000-0005-0000-0000-0000392E0000}"/>
    <cellStyle name="Normal 2 2 3 9 2 2 2" xfId="28520" xr:uid="{00000000-0005-0000-0000-00003A2E0000}"/>
    <cellStyle name="Normal 2 2 3 9 2 3" xfId="20374" xr:uid="{00000000-0005-0000-0000-00003B2E0000}"/>
    <cellStyle name="Normal 2 2 3 9 3" xfId="6729" xr:uid="{00000000-0005-0000-0000-00003C2E0000}"/>
    <cellStyle name="Normal 2 2 3 9 3 2" xfId="14875" xr:uid="{00000000-0005-0000-0000-00003D2E0000}"/>
    <cellStyle name="Normal 2 2 3 9 3 2 2" xfId="31171" xr:uid="{00000000-0005-0000-0000-00003E2E0000}"/>
    <cellStyle name="Normal 2 2 3 9 3 3" xfId="23025" xr:uid="{00000000-0005-0000-0000-00003F2E0000}"/>
    <cellStyle name="Normal 2 2 3 9 4" xfId="9576" xr:uid="{00000000-0005-0000-0000-0000402E0000}"/>
    <cellStyle name="Normal 2 2 3 9 4 2" xfId="25872" xr:uid="{00000000-0005-0000-0000-0000412E0000}"/>
    <cellStyle name="Normal 2 2 3 9 5" xfId="17726" xr:uid="{00000000-0005-0000-0000-0000422E0000}"/>
    <cellStyle name="Normal 2 2 4" xfId="30" xr:uid="{00000000-0005-0000-0000-0000432E0000}"/>
    <cellStyle name="Normal 2 2 4 10" xfId="5330" xr:uid="{00000000-0005-0000-0000-0000442E0000}"/>
    <cellStyle name="Normal 2 2 4 10 2" xfId="13476" xr:uid="{00000000-0005-0000-0000-0000452E0000}"/>
    <cellStyle name="Normal 2 2 4 10 2 2" xfId="29772" xr:uid="{00000000-0005-0000-0000-0000462E0000}"/>
    <cellStyle name="Normal 2 2 4 10 3" xfId="21626" xr:uid="{00000000-0005-0000-0000-0000472E0000}"/>
    <cellStyle name="Normal 2 2 4 11" xfId="8177" xr:uid="{00000000-0005-0000-0000-0000482E0000}"/>
    <cellStyle name="Normal 2 2 4 11 2" xfId="24473" xr:uid="{00000000-0005-0000-0000-0000492E0000}"/>
    <cellStyle name="Normal 2 2 4 12" xfId="16327" xr:uid="{00000000-0005-0000-0000-00004A2E0000}"/>
    <cellStyle name="Normal 2 2 4 2" xfId="74" xr:uid="{00000000-0005-0000-0000-00004B2E0000}"/>
    <cellStyle name="Normal 2 2 4 2 10" xfId="8221" xr:uid="{00000000-0005-0000-0000-00004C2E0000}"/>
    <cellStyle name="Normal 2 2 4 2 10 2" xfId="24517" xr:uid="{00000000-0005-0000-0000-00004D2E0000}"/>
    <cellStyle name="Normal 2 2 4 2 11" xfId="16371" xr:uid="{00000000-0005-0000-0000-00004E2E0000}"/>
    <cellStyle name="Normal 2 2 4 2 2" xfId="164" xr:uid="{00000000-0005-0000-0000-00004F2E0000}"/>
    <cellStyle name="Normal 2 2 4 2 2 2" xfId="508" xr:uid="{00000000-0005-0000-0000-0000502E0000}"/>
    <cellStyle name="Normal 2 2 4 2 2 2 2" xfId="1214" xr:uid="{00000000-0005-0000-0000-0000512E0000}"/>
    <cellStyle name="Normal 2 2 4 2 2 2 2 2" xfId="2624" xr:uid="{00000000-0005-0000-0000-0000522E0000}"/>
    <cellStyle name="Normal 2 2 4 2 2 2 2 2 2" xfId="5102" xr:uid="{00000000-0005-0000-0000-0000532E0000}"/>
    <cellStyle name="Normal 2 2 4 2 2 2 2 2 2 2" xfId="13248" xr:uid="{00000000-0005-0000-0000-0000542E0000}"/>
    <cellStyle name="Normal 2 2 4 2 2 2 2 2 2 2 2" xfId="29544" xr:uid="{00000000-0005-0000-0000-0000552E0000}"/>
    <cellStyle name="Normal 2 2 4 2 2 2 2 2 2 3" xfId="21398" xr:uid="{00000000-0005-0000-0000-0000562E0000}"/>
    <cellStyle name="Normal 2 2 4 2 2 2 2 2 3" xfId="7923" xr:uid="{00000000-0005-0000-0000-0000572E0000}"/>
    <cellStyle name="Normal 2 2 4 2 2 2 2 2 3 2" xfId="16069" xr:uid="{00000000-0005-0000-0000-0000582E0000}"/>
    <cellStyle name="Normal 2 2 4 2 2 2 2 2 3 2 2" xfId="32365" xr:uid="{00000000-0005-0000-0000-0000592E0000}"/>
    <cellStyle name="Normal 2 2 4 2 2 2 2 2 3 3" xfId="24219" xr:uid="{00000000-0005-0000-0000-00005A2E0000}"/>
    <cellStyle name="Normal 2 2 4 2 2 2 2 2 4" xfId="10770" xr:uid="{00000000-0005-0000-0000-00005B2E0000}"/>
    <cellStyle name="Normal 2 2 4 2 2 2 2 2 4 2" xfId="27066" xr:uid="{00000000-0005-0000-0000-00005C2E0000}"/>
    <cellStyle name="Normal 2 2 4 2 2 2 2 2 5" xfId="18920" xr:uid="{00000000-0005-0000-0000-00005D2E0000}"/>
    <cellStyle name="Normal 2 2 4 2 2 2 2 3" xfId="3884" xr:uid="{00000000-0005-0000-0000-00005E2E0000}"/>
    <cellStyle name="Normal 2 2 4 2 2 2 2 3 2" xfId="12030" xr:uid="{00000000-0005-0000-0000-00005F2E0000}"/>
    <cellStyle name="Normal 2 2 4 2 2 2 2 3 2 2" xfId="28326" xr:uid="{00000000-0005-0000-0000-0000602E0000}"/>
    <cellStyle name="Normal 2 2 4 2 2 2 2 3 3" xfId="20180" xr:uid="{00000000-0005-0000-0000-0000612E0000}"/>
    <cellStyle name="Normal 2 2 4 2 2 2 2 4" xfId="6513" xr:uid="{00000000-0005-0000-0000-0000622E0000}"/>
    <cellStyle name="Normal 2 2 4 2 2 2 2 4 2" xfId="14659" xr:uid="{00000000-0005-0000-0000-0000632E0000}"/>
    <cellStyle name="Normal 2 2 4 2 2 2 2 4 2 2" xfId="30955" xr:uid="{00000000-0005-0000-0000-0000642E0000}"/>
    <cellStyle name="Normal 2 2 4 2 2 2 2 4 3" xfId="22809" xr:uid="{00000000-0005-0000-0000-0000652E0000}"/>
    <cellStyle name="Normal 2 2 4 2 2 2 2 5" xfId="9360" xr:uid="{00000000-0005-0000-0000-0000662E0000}"/>
    <cellStyle name="Normal 2 2 4 2 2 2 2 5 2" xfId="25656" xr:uid="{00000000-0005-0000-0000-0000672E0000}"/>
    <cellStyle name="Normal 2 2 4 2 2 2 2 6" xfId="17510" xr:uid="{00000000-0005-0000-0000-0000682E0000}"/>
    <cellStyle name="Normal 2 2 4 2 2 2 3" xfId="1919" xr:uid="{00000000-0005-0000-0000-0000692E0000}"/>
    <cellStyle name="Normal 2 2 4 2 2 2 3 2" xfId="4493" xr:uid="{00000000-0005-0000-0000-00006A2E0000}"/>
    <cellStyle name="Normal 2 2 4 2 2 2 3 2 2" xfId="12639" xr:uid="{00000000-0005-0000-0000-00006B2E0000}"/>
    <cellStyle name="Normal 2 2 4 2 2 2 3 2 2 2" xfId="28935" xr:uid="{00000000-0005-0000-0000-00006C2E0000}"/>
    <cellStyle name="Normal 2 2 4 2 2 2 3 2 3" xfId="20789" xr:uid="{00000000-0005-0000-0000-00006D2E0000}"/>
    <cellStyle name="Normal 2 2 4 2 2 2 3 3" xfId="7218" xr:uid="{00000000-0005-0000-0000-00006E2E0000}"/>
    <cellStyle name="Normal 2 2 4 2 2 2 3 3 2" xfId="15364" xr:uid="{00000000-0005-0000-0000-00006F2E0000}"/>
    <cellStyle name="Normal 2 2 4 2 2 2 3 3 2 2" xfId="31660" xr:uid="{00000000-0005-0000-0000-0000702E0000}"/>
    <cellStyle name="Normal 2 2 4 2 2 2 3 3 3" xfId="23514" xr:uid="{00000000-0005-0000-0000-0000712E0000}"/>
    <cellStyle name="Normal 2 2 4 2 2 2 3 4" xfId="10065" xr:uid="{00000000-0005-0000-0000-0000722E0000}"/>
    <cellStyle name="Normal 2 2 4 2 2 2 3 4 2" xfId="26361" xr:uid="{00000000-0005-0000-0000-0000732E0000}"/>
    <cellStyle name="Normal 2 2 4 2 2 2 3 5" xfId="18215" xr:uid="{00000000-0005-0000-0000-0000742E0000}"/>
    <cellStyle name="Normal 2 2 4 2 2 2 4" xfId="3275" xr:uid="{00000000-0005-0000-0000-0000752E0000}"/>
    <cellStyle name="Normal 2 2 4 2 2 2 4 2" xfId="11421" xr:uid="{00000000-0005-0000-0000-0000762E0000}"/>
    <cellStyle name="Normal 2 2 4 2 2 2 4 2 2" xfId="27717" xr:uid="{00000000-0005-0000-0000-0000772E0000}"/>
    <cellStyle name="Normal 2 2 4 2 2 2 4 3" xfId="19571" xr:uid="{00000000-0005-0000-0000-0000782E0000}"/>
    <cellStyle name="Normal 2 2 4 2 2 2 5" xfId="5808" xr:uid="{00000000-0005-0000-0000-0000792E0000}"/>
    <cellStyle name="Normal 2 2 4 2 2 2 5 2" xfId="13954" xr:uid="{00000000-0005-0000-0000-00007A2E0000}"/>
    <cellStyle name="Normal 2 2 4 2 2 2 5 2 2" xfId="30250" xr:uid="{00000000-0005-0000-0000-00007B2E0000}"/>
    <cellStyle name="Normal 2 2 4 2 2 2 5 3" xfId="22104" xr:uid="{00000000-0005-0000-0000-00007C2E0000}"/>
    <cellStyle name="Normal 2 2 4 2 2 2 6" xfId="8655" xr:uid="{00000000-0005-0000-0000-00007D2E0000}"/>
    <cellStyle name="Normal 2 2 4 2 2 2 6 2" xfId="24951" xr:uid="{00000000-0005-0000-0000-00007E2E0000}"/>
    <cellStyle name="Normal 2 2 4 2 2 2 7" xfId="16805" xr:uid="{00000000-0005-0000-0000-00007F2E0000}"/>
    <cellStyle name="Normal 2 2 4 2 2 3" xfId="870" xr:uid="{00000000-0005-0000-0000-0000802E0000}"/>
    <cellStyle name="Normal 2 2 4 2 2 3 2" xfId="2280" xr:uid="{00000000-0005-0000-0000-0000812E0000}"/>
    <cellStyle name="Normal 2 2 4 2 2 3 2 2" xfId="4806" xr:uid="{00000000-0005-0000-0000-0000822E0000}"/>
    <cellStyle name="Normal 2 2 4 2 2 3 2 2 2" xfId="12952" xr:uid="{00000000-0005-0000-0000-0000832E0000}"/>
    <cellStyle name="Normal 2 2 4 2 2 3 2 2 2 2" xfId="29248" xr:uid="{00000000-0005-0000-0000-0000842E0000}"/>
    <cellStyle name="Normal 2 2 4 2 2 3 2 2 3" xfId="21102" xr:uid="{00000000-0005-0000-0000-0000852E0000}"/>
    <cellStyle name="Normal 2 2 4 2 2 3 2 3" xfId="7579" xr:uid="{00000000-0005-0000-0000-0000862E0000}"/>
    <cellStyle name="Normal 2 2 4 2 2 3 2 3 2" xfId="15725" xr:uid="{00000000-0005-0000-0000-0000872E0000}"/>
    <cellStyle name="Normal 2 2 4 2 2 3 2 3 2 2" xfId="32021" xr:uid="{00000000-0005-0000-0000-0000882E0000}"/>
    <cellStyle name="Normal 2 2 4 2 2 3 2 3 3" xfId="23875" xr:uid="{00000000-0005-0000-0000-0000892E0000}"/>
    <cellStyle name="Normal 2 2 4 2 2 3 2 4" xfId="10426" xr:uid="{00000000-0005-0000-0000-00008A2E0000}"/>
    <cellStyle name="Normal 2 2 4 2 2 3 2 4 2" xfId="26722" xr:uid="{00000000-0005-0000-0000-00008B2E0000}"/>
    <cellStyle name="Normal 2 2 4 2 2 3 2 5" xfId="18576" xr:uid="{00000000-0005-0000-0000-00008C2E0000}"/>
    <cellStyle name="Normal 2 2 4 2 2 3 3" xfId="3588" xr:uid="{00000000-0005-0000-0000-00008D2E0000}"/>
    <cellStyle name="Normal 2 2 4 2 2 3 3 2" xfId="11734" xr:uid="{00000000-0005-0000-0000-00008E2E0000}"/>
    <cellStyle name="Normal 2 2 4 2 2 3 3 2 2" xfId="28030" xr:uid="{00000000-0005-0000-0000-00008F2E0000}"/>
    <cellStyle name="Normal 2 2 4 2 2 3 3 3" xfId="19884" xr:uid="{00000000-0005-0000-0000-0000902E0000}"/>
    <cellStyle name="Normal 2 2 4 2 2 3 4" xfId="6169" xr:uid="{00000000-0005-0000-0000-0000912E0000}"/>
    <cellStyle name="Normal 2 2 4 2 2 3 4 2" xfId="14315" xr:uid="{00000000-0005-0000-0000-0000922E0000}"/>
    <cellStyle name="Normal 2 2 4 2 2 3 4 2 2" xfId="30611" xr:uid="{00000000-0005-0000-0000-0000932E0000}"/>
    <cellStyle name="Normal 2 2 4 2 2 3 4 3" xfId="22465" xr:uid="{00000000-0005-0000-0000-0000942E0000}"/>
    <cellStyle name="Normal 2 2 4 2 2 3 5" xfId="9016" xr:uid="{00000000-0005-0000-0000-0000952E0000}"/>
    <cellStyle name="Normal 2 2 4 2 2 3 5 2" xfId="25312" xr:uid="{00000000-0005-0000-0000-0000962E0000}"/>
    <cellStyle name="Normal 2 2 4 2 2 3 6" xfId="17166" xr:uid="{00000000-0005-0000-0000-0000972E0000}"/>
    <cellStyle name="Normal 2 2 4 2 2 4" xfId="1575" xr:uid="{00000000-0005-0000-0000-0000982E0000}"/>
    <cellStyle name="Normal 2 2 4 2 2 4 2" xfId="4197" xr:uid="{00000000-0005-0000-0000-0000992E0000}"/>
    <cellStyle name="Normal 2 2 4 2 2 4 2 2" xfId="12343" xr:uid="{00000000-0005-0000-0000-00009A2E0000}"/>
    <cellStyle name="Normal 2 2 4 2 2 4 2 2 2" xfId="28639" xr:uid="{00000000-0005-0000-0000-00009B2E0000}"/>
    <cellStyle name="Normal 2 2 4 2 2 4 2 3" xfId="20493" xr:uid="{00000000-0005-0000-0000-00009C2E0000}"/>
    <cellStyle name="Normal 2 2 4 2 2 4 3" xfId="6874" xr:uid="{00000000-0005-0000-0000-00009D2E0000}"/>
    <cellStyle name="Normal 2 2 4 2 2 4 3 2" xfId="15020" xr:uid="{00000000-0005-0000-0000-00009E2E0000}"/>
    <cellStyle name="Normal 2 2 4 2 2 4 3 2 2" xfId="31316" xr:uid="{00000000-0005-0000-0000-00009F2E0000}"/>
    <cellStyle name="Normal 2 2 4 2 2 4 3 3" xfId="23170" xr:uid="{00000000-0005-0000-0000-0000A02E0000}"/>
    <cellStyle name="Normal 2 2 4 2 2 4 4" xfId="9721" xr:uid="{00000000-0005-0000-0000-0000A12E0000}"/>
    <cellStyle name="Normal 2 2 4 2 2 4 4 2" xfId="26017" xr:uid="{00000000-0005-0000-0000-0000A22E0000}"/>
    <cellStyle name="Normal 2 2 4 2 2 4 5" xfId="17871" xr:uid="{00000000-0005-0000-0000-0000A32E0000}"/>
    <cellStyle name="Normal 2 2 4 2 2 5" xfId="2979" xr:uid="{00000000-0005-0000-0000-0000A42E0000}"/>
    <cellStyle name="Normal 2 2 4 2 2 5 2" xfId="11125" xr:uid="{00000000-0005-0000-0000-0000A52E0000}"/>
    <cellStyle name="Normal 2 2 4 2 2 5 2 2" xfId="27421" xr:uid="{00000000-0005-0000-0000-0000A62E0000}"/>
    <cellStyle name="Normal 2 2 4 2 2 5 3" xfId="19275" xr:uid="{00000000-0005-0000-0000-0000A72E0000}"/>
    <cellStyle name="Normal 2 2 4 2 2 6" xfId="5464" xr:uid="{00000000-0005-0000-0000-0000A82E0000}"/>
    <cellStyle name="Normal 2 2 4 2 2 6 2" xfId="13610" xr:uid="{00000000-0005-0000-0000-0000A92E0000}"/>
    <cellStyle name="Normal 2 2 4 2 2 6 2 2" xfId="29906" xr:uid="{00000000-0005-0000-0000-0000AA2E0000}"/>
    <cellStyle name="Normal 2 2 4 2 2 6 3" xfId="21760" xr:uid="{00000000-0005-0000-0000-0000AB2E0000}"/>
    <cellStyle name="Normal 2 2 4 2 2 7" xfId="8311" xr:uid="{00000000-0005-0000-0000-0000AC2E0000}"/>
    <cellStyle name="Normal 2 2 4 2 2 7 2" xfId="24607" xr:uid="{00000000-0005-0000-0000-0000AD2E0000}"/>
    <cellStyle name="Normal 2 2 4 2 2 8" xfId="16461" xr:uid="{00000000-0005-0000-0000-0000AE2E0000}"/>
    <cellStyle name="Normal 2 2 4 2 3" xfId="242" xr:uid="{00000000-0005-0000-0000-0000AF2E0000}"/>
    <cellStyle name="Normal 2 2 4 2 3 2" xfId="586" xr:uid="{00000000-0005-0000-0000-0000B02E0000}"/>
    <cellStyle name="Normal 2 2 4 2 3 2 2" xfId="1292" xr:uid="{00000000-0005-0000-0000-0000B12E0000}"/>
    <cellStyle name="Normal 2 2 4 2 3 2 2 2" xfId="2702" xr:uid="{00000000-0005-0000-0000-0000B22E0000}"/>
    <cellStyle name="Normal 2 2 4 2 3 2 2 2 2" xfId="5176" xr:uid="{00000000-0005-0000-0000-0000B32E0000}"/>
    <cellStyle name="Normal 2 2 4 2 3 2 2 2 2 2" xfId="13322" xr:uid="{00000000-0005-0000-0000-0000B42E0000}"/>
    <cellStyle name="Normal 2 2 4 2 3 2 2 2 2 2 2" xfId="29618" xr:uid="{00000000-0005-0000-0000-0000B52E0000}"/>
    <cellStyle name="Normal 2 2 4 2 3 2 2 2 2 3" xfId="21472" xr:uid="{00000000-0005-0000-0000-0000B62E0000}"/>
    <cellStyle name="Normal 2 2 4 2 3 2 2 2 3" xfId="8001" xr:uid="{00000000-0005-0000-0000-0000B72E0000}"/>
    <cellStyle name="Normal 2 2 4 2 3 2 2 2 3 2" xfId="16147" xr:uid="{00000000-0005-0000-0000-0000B82E0000}"/>
    <cellStyle name="Normal 2 2 4 2 3 2 2 2 3 2 2" xfId="32443" xr:uid="{00000000-0005-0000-0000-0000B92E0000}"/>
    <cellStyle name="Normal 2 2 4 2 3 2 2 2 3 3" xfId="24297" xr:uid="{00000000-0005-0000-0000-0000BA2E0000}"/>
    <cellStyle name="Normal 2 2 4 2 3 2 2 2 4" xfId="10848" xr:uid="{00000000-0005-0000-0000-0000BB2E0000}"/>
    <cellStyle name="Normal 2 2 4 2 3 2 2 2 4 2" xfId="27144" xr:uid="{00000000-0005-0000-0000-0000BC2E0000}"/>
    <cellStyle name="Normal 2 2 4 2 3 2 2 2 5" xfId="18998" xr:uid="{00000000-0005-0000-0000-0000BD2E0000}"/>
    <cellStyle name="Normal 2 2 4 2 3 2 2 3" xfId="3958" xr:uid="{00000000-0005-0000-0000-0000BE2E0000}"/>
    <cellStyle name="Normal 2 2 4 2 3 2 2 3 2" xfId="12104" xr:uid="{00000000-0005-0000-0000-0000BF2E0000}"/>
    <cellStyle name="Normal 2 2 4 2 3 2 2 3 2 2" xfId="28400" xr:uid="{00000000-0005-0000-0000-0000C02E0000}"/>
    <cellStyle name="Normal 2 2 4 2 3 2 2 3 3" xfId="20254" xr:uid="{00000000-0005-0000-0000-0000C12E0000}"/>
    <cellStyle name="Normal 2 2 4 2 3 2 2 4" xfId="6591" xr:uid="{00000000-0005-0000-0000-0000C22E0000}"/>
    <cellStyle name="Normal 2 2 4 2 3 2 2 4 2" xfId="14737" xr:uid="{00000000-0005-0000-0000-0000C32E0000}"/>
    <cellStyle name="Normal 2 2 4 2 3 2 2 4 2 2" xfId="31033" xr:uid="{00000000-0005-0000-0000-0000C42E0000}"/>
    <cellStyle name="Normal 2 2 4 2 3 2 2 4 3" xfId="22887" xr:uid="{00000000-0005-0000-0000-0000C52E0000}"/>
    <cellStyle name="Normal 2 2 4 2 3 2 2 5" xfId="9438" xr:uid="{00000000-0005-0000-0000-0000C62E0000}"/>
    <cellStyle name="Normal 2 2 4 2 3 2 2 5 2" xfId="25734" xr:uid="{00000000-0005-0000-0000-0000C72E0000}"/>
    <cellStyle name="Normal 2 2 4 2 3 2 2 6" xfId="17588" xr:uid="{00000000-0005-0000-0000-0000C82E0000}"/>
    <cellStyle name="Normal 2 2 4 2 3 2 3" xfId="1997" xr:uid="{00000000-0005-0000-0000-0000C92E0000}"/>
    <cellStyle name="Normal 2 2 4 2 3 2 3 2" xfId="4567" xr:uid="{00000000-0005-0000-0000-0000CA2E0000}"/>
    <cellStyle name="Normal 2 2 4 2 3 2 3 2 2" xfId="12713" xr:uid="{00000000-0005-0000-0000-0000CB2E0000}"/>
    <cellStyle name="Normal 2 2 4 2 3 2 3 2 2 2" xfId="29009" xr:uid="{00000000-0005-0000-0000-0000CC2E0000}"/>
    <cellStyle name="Normal 2 2 4 2 3 2 3 2 3" xfId="20863" xr:uid="{00000000-0005-0000-0000-0000CD2E0000}"/>
    <cellStyle name="Normal 2 2 4 2 3 2 3 3" xfId="7296" xr:uid="{00000000-0005-0000-0000-0000CE2E0000}"/>
    <cellStyle name="Normal 2 2 4 2 3 2 3 3 2" xfId="15442" xr:uid="{00000000-0005-0000-0000-0000CF2E0000}"/>
    <cellStyle name="Normal 2 2 4 2 3 2 3 3 2 2" xfId="31738" xr:uid="{00000000-0005-0000-0000-0000D02E0000}"/>
    <cellStyle name="Normal 2 2 4 2 3 2 3 3 3" xfId="23592" xr:uid="{00000000-0005-0000-0000-0000D12E0000}"/>
    <cellStyle name="Normal 2 2 4 2 3 2 3 4" xfId="10143" xr:uid="{00000000-0005-0000-0000-0000D22E0000}"/>
    <cellStyle name="Normal 2 2 4 2 3 2 3 4 2" xfId="26439" xr:uid="{00000000-0005-0000-0000-0000D32E0000}"/>
    <cellStyle name="Normal 2 2 4 2 3 2 3 5" xfId="18293" xr:uid="{00000000-0005-0000-0000-0000D42E0000}"/>
    <cellStyle name="Normal 2 2 4 2 3 2 4" xfId="3349" xr:uid="{00000000-0005-0000-0000-0000D52E0000}"/>
    <cellStyle name="Normal 2 2 4 2 3 2 4 2" xfId="11495" xr:uid="{00000000-0005-0000-0000-0000D62E0000}"/>
    <cellStyle name="Normal 2 2 4 2 3 2 4 2 2" xfId="27791" xr:uid="{00000000-0005-0000-0000-0000D72E0000}"/>
    <cellStyle name="Normal 2 2 4 2 3 2 4 3" xfId="19645" xr:uid="{00000000-0005-0000-0000-0000D82E0000}"/>
    <cellStyle name="Normal 2 2 4 2 3 2 5" xfId="5886" xr:uid="{00000000-0005-0000-0000-0000D92E0000}"/>
    <cellStyle name="Normal 2 2 4 2 3 2 5 2" xfId="14032" xr:uid="{00000000-0005-0000-0000-0000DA2E0000}"/>
    <cellStyle name="Normal 2 2 4 2 3 2 5 2 2" xfId="30328" xr:uid="{00000000-0005-0000-0000-0000DB2E0000}"/>
    <cellStyle name="Normal 2 2 4 2 3 2 5 3" xfId="22182" xr:uid="{00000000-0005-0000-0000-0000DC2E0000}"/>
    <cellStyle name="Normal 2 2 4 2 3 2 6" xfId="8733" xr:uid="{00000000-0005-0000-0000-0000DD2E0000}"/>
    <cellStyle name="Normal 2 2 4 2 3 2 6 2" xfId="25029" xr:uid="{00000000-0005-0000-0000-0000DE2E0000}"/>
    <cellStyle name="Normal 2 2 4 2 3 2 7" xfId="16883" xr:uid="{00000000-0005-0000-0000-0000DF2E0000}"/>
    <cellStyle name="Normal 2 2 4 2 3 3" xfId="948" xr:uid="{00000000-0005-0000-0000-0000E02E0000}"/>
    <cellStyle name="Normal 2 2 4 2 3 3 2" xfId="2358" xr:uid="{00000000-0005-0000-0000-0000E12E0000}"/>
    <cellStyle name="Normal 2 2 4 2 3 3 2 2" xfId="4880" xr:uid="{00000000-0005-0000-0000-0000E22E0000}"/>
    <cellStyle name="Normal 2 2 4 2 3 3 2 2 2" xfId="13026" xr:uid="{00000000-0005-0000-0000-0000E32E0000}"/>
    <cellStyle name="Normal 2 2 4 2 3 3 2 2 2 2" xfId="29322" xr:uid="{00000000-0005-0000-0000-0000E42E0000}"/>
    <cellStyle name="Normal 2 2 4 2 3 3 2 2 3" xfId="21176" xr:uid="{00000000-0005-0000-0000-0000E52E0000}"/>
    <cellStyle name="Normal 2 2 4 2 3 3 2 3" xfId="7657" xr:uid="{00000000-0005-0000-0000-0000E62E0000}"/>
    <cellStyle name="Normal 2 2 4 2 3 3 2 3 2" xfId="15803" xr:uid="{00000000-0005-0000-0000-0000E72E0000}"/>
    <cellStyle name="Normal 2 2 4 2 3 3 2 3 2 2" xfId="32099" xr:uid="{00000000-0005-0000-0000-0000E82E0000}"/>
    <cellStyle name="Normal 2 2 4 2 3 3 2 3 3" xfId="23953" xr:uid="{00000000-0005-0000-0000-0000E92E0000}"/>
    <cellStyle name="Normal 2 2 4 2 3 3 2 4" xfId="10504" xr:uid="{00000000-0005-0000-0000-0000EA2E0000}"/>
    <cellStyle name="Normal 2 2 4 2 3 3 2 4 2" xfId="26800" xr:uid="{00000000-0005-0000-0000-0000EB2E0000}"/>
    <cellStyle name="Normal 2 2 4 2 3 3 2 5" xfId="18654" xr:uid="{00000000-0005-0000-0000-0000EC2E0000}"/>
    <cellStyle name="Normal 2 2 4 2 3 3 3" xfId="3662" xr:uid="{00000000-0005-0000-0000-0000ED2E0000}"/>
    <cellStyle name="Normal 2 2 4 2 3 3 3 2" xfId="11808" xr:uid="{00000000-0005-0000-0000-0000EE2E0000}"/>
    <cellStyle name="Normal 2 2 4 2 3 3 3 2 2" xfId="28104" xr:uid="{00000000-0005-0000-0000-0000EF2E0000}"/>
    <cellStyle name="Normal 2 2 4 2 3 3 3 3" xfId="19958" xr:uid="{00000000-0005-0000-0000-0000F02E0000}"/>
    <cellStyle name="Normal 2 2 4 2 3 3 4" xfId="6247" xr:uid="{00000000-0005-0000-0000-0000F12E0000}"/>
    <cellStyle name="Normal 2 2 4 2 3 3 4 2" xfId="14393" xr:uid="{00000000-0005-0000-0000-0000F22E0000}"/>
    <cellStyle name="Normal 2 2 4 2 3 3 4 2 2" xfId="30689" xr:uid="{00000000-0005-0000-0000-0000F32E0000}"/>
    <cellStyle name="Normal 2 2 4 2 3 3 4 3" xfId="22543" xr:uid="{00000000-0005-0000-0000-0000F42E0000}"/>
    <cellStyle name="Normal 2 2 4 2 3 3 5" xfId="9094" xr:uid="{00000000-0005-0000-0000-0000F52E0000}"/>
    <cellStyle name="Normal 2 2 4 2 3 3 5 2" xfId="25390" xr:uid="{00000000-0005-0000-0000-0000F62E0000}"/>
    <cellStyle name="Normal 2 2 4 2 3 3 6" xfId="17244" xr:uid="{00000000-0005-0000-0000-0000F72E0000}"/>
    <cellStyle name="Normal 2 2 4 2 3 4" xfId="1653" xr:uid="{00000000-0005-0000-0000-0000F82E0000}"/>
    <cellStyle name="Normal 2 2 4 2 3 4 2" xfId="4271" xr:uid="{00000000-0005-0000-0000-0000F92E0000}"/>
    <cellStyle name="Normal 2 2 4 2 3 4 2 2" xfId="12417" xr:uid="{00000000-0005-0000-0000-0000FA2E0000}"/>
    <cellStyle name="Normal 2 2 4 2 3 4 2 2 2" xfId="28713" xr:uid="{00000000-0005-0000-0000-0000FB2E0000}"/>
    <cellStyle name="Normal 2 2 4 2 3 4 2 3" xfId="20567" xr:uid="{00000000-0005-0000-0000-0000FC2E0000}"/>
    <cellStyle name="Normal 2 2 4 2 3 4 3" xfId="6952" xr:uid="{00000000-0005-0000-0000-0000FD2E0000}"/>
    <cellStyle name="Normal 2 2 4 2 3 4 3 2" xfId="15098" xr:uid="{00000000-0005-0000-0000-0000FE2E0000}"/>
    <cellStyle name="Normal 2 2 4 2 3 4 3 2 2" xfId="31394" xr:uid="{00000000-0005-0000-0000-0000FF2E0000}"/>
    <cellStyle name="Normal 2 2 4 2 3 4 3 3" xfId="23248" xr:uid="{00000000-0005-0000-0000-0000002F0000}"/>
    <cellStyle name="Normal 2 2 4 2 3 4 4" xfId="9799" xr:uid="{00000000-0005-0000-0000-0000012F0000}"/>
    <cellStyle name="Normal 2 2 4 2 3 4 4 2" xfId="26095" xr:uid="{00000000-0005-0000-0000-0000022F0000}"/>
    <cellStyle name="Normal 2 2 4 2 3 4 5" xfId="17949" xr:uid="{00000000-0005-0000-0000-0000032F0000}"/>
    <cellStyle name="Normal 2 2 4 2 3 5" xfId="3053" xr:uid="{00000000-0005-0000-0000-0000042F0000}"/>
    <cellStyle name="Normal 2 2 4 2 3 5 2" xfId="11199" xr:uid="{00000000-0005-0000-0000-0000052F0000}"/>
    <cellStyle name="Normal 2 2 4 2 3 5 2 2" xfId="27495" xr:uid="{00000000-0005-0000-0000-0000062F0000}"/>
    <cellStyle name="Normal 2 2 4 2 3 5 3" xfId="19349" xr:uid="{00000000-0005-0000-0000-0000072F0000}"/>
    <cellStyle name="Normal 2 2 4 2 3 6" xfId="5542" xr:uid="{00000000-0005-0000-0000-0000082F0000}"/>
    <cellStyle name="Normal 2 2 4 2 3 6 2" xfId="13688" xr:uid="{00000000-0005-0000-0000-0000092F0000}"/>
    <cellStyle name="Normal 2 2 4 2 3 6 2 2" xfId="29984" xr:uid="{00000000-0005-0000-0000-00000A2F0000}"/>
    <cellStyle name="Normal 2 2 4 2 3 6 3" xfId="21838" xr:uid="{00000000-0005-0000-0000-00000B2F0000}"/>
    <cellStyle name="Normal 2 2 4 2 3 7" xfId="8389" xr:uid="{00000000-0005-0000-0000-00000C2F0000}"/>
    <cellStyle name="Normal 2 2 4 2 3 7 2" xfId="24685" xr:uid="{00000000-0005-0000-0000-00000D2F0000}"/>
    <cellStyle name="Normal 2 2 4 2 3 8" xfId="16539" xr:uid="{00000000-0005-0000-0000-00000E2F0000}"/>
    <cellStyle name="Normal 2 2 4 2 4" xfId="328" xr:uid="{00000000-0005-0000-0000-00000F2F0000}"/>
    <cellStyle name="Normal 2 2 4 2 4 2" xfId="672" xr:uid="{00000000-0005-0000-0000-0000102F0000}"/>
    <cellStyle name="Normal 2 2 4 2 4 2 2" xfId="1378" xr:uid="{00000000-0005-0000-0000-0000112F0000}"/>
    <cellStyle name="Normal 2 2 4 2 4 2 2 2" xfId="2788" xr:uid="{00000000-0005-0000-0000-0000122F0000}"/>
    <cellStyle name="Normal 2 2 4 2 4 2 2 2 2" xfId="5250" xr:uid="{00000000-0005-0000-0000-0000132F0000}"/>
    <cellStyle name="Normal 2 2 4 2 4 2 2 2 2 2" xfId="13396" xr:uid="{00000000-0005-0000-0000-0000142F0000}"/>
    <cellStyle name="Normal 2 2 4 2 4 2 2 2 2 2 2" xfId="29692" xr:uid="{00000000-0005-0000-0000-0000152F0000}"/>
    <cellStyle name="Normal 2 2 4 2 4 2 2 2 2 3" xfId="21546" xr:uid="{00000000-0005-0000-0000-0000162F0000}"/>
    <cellStyle name="Normal 2 2 4 2 4 2 2 2 3" xfId="8087" xr:uid="{00000000-0005-0000-0000-0000172F0000}"/>
    <cellStyle name="Normal 2 2 4 2 4 2 2 2 3 2" xfId="16233" xr:uid="{00000000-0005-0000-0000-0000182F0000}"/>
    <cellStyle name="Normal 2 2 4 2 4 2 2 2 3 2 2" xfId="32529" xr:uid="{00000000-0005-0000-0000-0000192F0000}"/>
    <cellStyle name="Normal 2 2 4 2 4 2 2 2 3 3" xfId="24383" xr:uid="{00000000-0005-0000-0000-00001A2F0000}"/>
    <cellStyle name="Normal 2 2 4 2 4 2 2 2 4" xfId="10934" xr:uid="{00000000-0005-0000-0000-00001B2F0000}"/>
    <cellStyle name="Normal 2 2 4 2 4 2 2 2 4 2" xfId="27230" xr:uid="{00000000-0005-0000-0000-00001C2F0000}"/>
    <cellStyle name="Normal 2 2 4 2 4 2 2 2 5" xfId="19084" xr:uid="{00000000-0005-0000-0000-00001D2F0000}"/>
    <cellStyle name="Normal 2 2 4 2 4 2 2 3" xfId="4032" xr:uid="{00000000-0005-0000-0000-00001E2F0000}"/>
    <cellStyle name="Normal 2 2 4 2 4 2 2 3 2" xfId="12178" xr:uid="{00000000-0005-0000-0000-00001F2F0000}"/>
    <cellStyle name="Normal 2 2 4 2 4 2 2 3 2 2" xfId="28474" xr:uid="{00000000-0005-0000-0000-0000202F0000}"/>
    <cellStyle name="Normal 2 2 4 2 4 2 2 3 3" xfId="20328" xr:uid="{00000000-0005-0000-0000-0000212F0000}"/>
    <cellStyle name="Normal 2 2 4 2 4 2 2 4" xfId="6677" xr:uid="{00000000-0005-0000-0000-0000222F0000}"/>
    <cellStyle name="Normal 2 2 4 2 4 2 2 4 2" xfId="14823" xr:uid="{00000000-0005-0000-0000-0000232F0000}"/>
    <cellStyle name="Normal 2 2 4 2 4 2 2 4 2 2" xfId="31119" xr:uid="{00000000-0005-0000-0000-0000242F0000}"/>
    <cellStyle name="Normal 2 2 4 2 4 2 2 4 3" xfId="22973" xr:uid="{00000000-0005-0000-0000-0000252F0000}"/>
    <cellStyle name="Normal 2 2 4 2 4 2 2 5" xfId="9524" xr:uid="{00000000-0005-0000-0000-0000262F0000}"/>
    <cellStyle name="Normal 2 2 4 2 4 2 2 5 2" xfId="25820" xr:uid="{00000000-0005-0000-0000-0000272F0000}"/>
    <cellStyle name="Normal 2 2 4 2 4 2 2 6" xfId="17674" xr:uid="{00000000-0005-0000-0000-0000282F0000}"/>
    <cellStyle name="Normal 2 2 4 2 4 2 3" xfId="2083" xr:uid="{00000000-0005-0000-0000-0000292F0000}"/>
    <cellStyle name="Normal 2 2 4 2 4 2 3 2" xfId="4641" xr:uid="{00000000-0005-0000-0000-00002A2F0000}"/>
    <cellStyle name="Normal 2 2 4 2 4 2 3 2 2" xfId="12787" xr:uid="{00000000-0005-0000-0000-00002B2F0000}"/>
    <cellStyle name="Normal 2 2 4 2 4 2 3 2 2 2" xfId="29083" xr:uid="{00000000-0005-0000-0000-00002C2F0000}"/>
    <cellStyle name="Normal 2 2 4 2 4 2 3 2 3" xfId="20937" xr:uid="{00000000-0005-0000-0000-00002D2F0000}"/>
    <cellStyle name="Normal 2 2 4 2 4 2 3 3" xfId="7382" xr:uid="{00000000-0005-0000-0000-00002E2F0000}"/>
    <cellStyle name="Normal 2 2 4 2 4 2 3 3 2" xfId="15528" xr:uid="{00000000-0005-0000-0000-00002F2F0000}"/>
    <cellStyle name="Normal 2 2 4 2 4 2 3 3 2 2" xfId="31824" xr:uid="{00000000-0005-0000-0000-0000302F0000}"/>
    <cellStyle name="Normal 2 2 4 2 4 2 3 3 3" xfId="23678" xr:uid="{00000000-0005-0000-0000-0000312F0000}"/>
    <cellStyle name="Normal 2 2 4 2 4 2 3 4" xfId="10229" xr:uid="{00000000-0005-0000-0000-0000322F0000}"/>
    <cellStyle name="Normal 2 2 4 2 4 2 3 4 2" xfId="26525" xr:uid="{00000000-0005-0000-0000-0000332F0000}"/>
    <cellStyle name="Normal 2 2 4 2 4 2 3 5" xfId="18379" xr:uid="{00000000-0005-0000-0000-0000342F0000}"/>
    <cellStyle name="Normal 2 2 4 2 4 2 4" xfId="3423" xr:uid="{00000000-0005-0000-0000-0000352F0000}"/>
    <cellStyle name="Normal 2 2 4 2 4 2 4 2" xfId="11569" xr:uid="{00000000-0005-0000-0000-0000362F0000}"/>
    <cellStyle name="Normal 2 2 4 2 4 2 4 2 2" xfId="27865" xr:uid="{00000000-0005-0000-0000-0000372F0000}"/>
    <cellStyle name="Normal 2 2 4 2 4 2 4 3" xfId="19719" xr:uid="{00000000-0005-0000-0000-0000382F0000}"/>
    <cellStyle name="Normal 2 2 4 2 4 2 5" xfId="5972" xr:uid="{00000000-0005-0000-0000-0000392F0000}"/>
    <cellStyle name="Normal 2 2 4 2 4 2 5 2" xfId="14118" xr:uid="{00000000-0005-0000-0000-00003A2F0000}"/>
    <cellStyle name="Normal 2 2 4 2 4 2 5 2 2" xfId="30414" xr:uid="{00000000-0005-0000-0000-00003B2F0000}"/>
    <cellStyle name="Normal 2 2 4 2 4 2 5 3" xfId="22268" xr:uid="{00000000-0005-0000-0000-00003C2F0000}"/>
    <cellStyle name="Normal 2 2 4 2 4 2 6" xfId="8819" xr:uid="{00000000-0005-0000-0000-00003D2F0000}"/>
    <cellStyle name="Normal 2 2 4 2 4 2 6 2" xfId="25115" xr:uid="{00000000-0005-0000-0000-00003E2F0000}"/>
    <cellStyle name="Normal 2 2 4 2 4 2 7" xfId="16969" xr:uid="{00000000-0005-0000-0000-00003F2F0000}"/>
    <cellStyle name="Normal 2 2 4 2 4 3" xfId="1034" xr:uid="{00000000-0005-0000-0000-0000402F0000}"/>
    <cellStyle name="Normal 2 2 4 2 4 3 2" xfId="2444" xr:uid="{00000000-0005-0000-0000-0000412F0000}"/>
    <cellStyle name="Normal 2 2 4 2 4 3 2 2" xfId="4954" xr:uid="{00000000-0005-0000-0000-0000422F0000}"/>
    <cellStyle name="Normal 2 2 4 2 4 3 2 2 2" xfId="13100" xr:uid="{00000000-0005-0000-0000-0000432F0000}"/>
    <cellStyle name="Normal 2 2 4 2 4 3 2 2 2 2" xfId="29396" xr:uid="{00000000-0005-0000-0000-0000442F0000}"/>
    <cellStyle name="Normal 2 2 4 2 4 3 2 2 3" xfId="21250" xr:uid="{00000000-0005-0000-0000-0000452F0000}"/>
    <cellStyle name="Normal 2 2 4 2 4 3 2 3" xfId="7743" xr:uid="{00000000-0005-0000-0000-0000462F0000}"/>
    <cellStyle name="Normal 2 2 4 2 4 3 2 3 2" xfId="15889" xr:uid="{00000000-0005-0000-0000-0000472F0000}"/>
    <cellStyle name="Normal 2 2 4 2 4 3 2 3 2 2" xfId="32185" xr:uid="{00000000-0005-0000-0000-0000482F0000}"/>
    <cellStyle name="Normal 2 2 4 2 4 3 2 3 3" xfId="24039" xr:uid="{00000000-0005-0000-0000-0000492F0000}"/>
    <cellStyle name="Normal 2 2 4 2 4 3 2 4" xfId="10590" xr:uid="{00000000-0005-0000-0000-00004A2F0000}"/>
    <cellStyle name="Normal 2 2 4 2 4 3 2 4 2" xfId="26886" xr:uid="{00000000-0005-0000-0000-00004B2F0000}"/>
    <cellStyle name="Normal 2 2 4 2 4 3 2 5" xfId="18740" xr:uid="{00000000-0005-0000-0000-00004C2F0000}"/>
    <cellStyle name="Normal 2 2 4 2 4 3 3" xfId="3736" xr:uid="{00000000-0005-0000-0000-00004D2F0000}"/>
    <cellStyle name="Normal 2 2 4 2 4 3 3 2" xfId="11882" xr:uid="{00000000-0005-0000-0000-00004E2F0000}"/>
    <cellStyle name="Normal 2 2 4 2 4 3 3 2 2" xfId="28178" xr:uid="{00000000-0005-0000-0000-00004F2F0000}"/>
    <cellStyle name="Normal 2 2 4 2 4 3 3 3" xfId="20032" xr:uid="{00000000-0005-0000-0000-0000502F0000}"/>
    <cellStyle name="Normal 2 2 4 2 4 3 4" xfId="6333" xr:uid="{00000000-0005-0000-0000-0000512F0000}"/>
    <cellStyle name="Normal 2 2 4 2 4 3 4 2" xfId="14479" xr:uid="{00000000-0005-0000-0000-0000522F0000}"/>
    <cellStyle name="Normal 2 2 4 2 4 3 4 2 2" xfId="30775" xr:uid="{00000000-0005-0000-0000-0000532F0000}"/>
    <cellStyle name="Normal 2 2 4 2 4 3 4 3" xfId="22629" xr:uid="{00000000-0005-0000-0000-0000542F0000}"/>
    <cellStyle name="Normal 2 2 4 2 4 3 5" xfId="9180" xr:uid="{00000000-0005-0000-0000-0000552F0000}"/>
    <cellStyle name="Normal 2 2 4 2 4 3 5 2" xfId="25476" xr:uid="{00000000-0005-0000-0000-0000562F0000}"/>
    <cellStyle name="Normal 2 2 4 2 4 3 6" xfId="17330" xr:uid="{00000000-0005-0000-0000-0000572F0000}"/>
    <cellStyle name="Normal 2 2 4 2 4 4" xfId="1739" xr:uid="{00000000-0005-0000-0000-0000582F0000}"/>
    <cellStyle name="Normal 2 2 4 2 4 4 2" xfId="4345" xr:uid="{00000000-0005-0000-0000-0000592F0000}"/>
    <cellStyle name="Normal 2 2 4 2 4 4 2 2" xfId="12491" xr:uid="{00000000-0005-0000-0000-00005A2F0000}"/>
    <cellStyle name="Normal 2 2 4 2 4 4 2 2 2" xfId="28787" xr:uid="{00000000-0005-0000-0000-00005B2F0000}"/>
    <cellStyle name="Normal 2 2 4 2 4 4 2 3" xfId="20641" xr:uid="{00000000-0005-0000-0000-00005C2F0000}"/>
    <cellStyle name="Normal 2 2 4 2 4 4 3" xfId="7038" xr:uid="{00000000-0005-0000-0000-00005D2F0000}"/>
    <cellStyle name="Normal 2 2 4 2 4 4 3 2" xfId="15184" xr:uid="{00000000-0005-0000-0000-00005E2F0000}"/>
    <cellStyle name="Normal 2 2 4 2 4 4 3 2 2" xfId="31480" xr:uid="{00000000-0005-0000-0000-00005F2F0000}"/>
    <cellStyle name="Normal 2 2 4 2 4 4 3 3" xfId="23334" xr:uid="{00000000-0005-0000-0000-0000602F0000}"/>
    <cellStyle name="Normal 2 2 4 2 4 4 4" xfId="9885" xr:uid="{00000000-0005-0000-0000-0000612F0000}"/>
    <cellStyle name="Normal 2 2 4 2 4 4 4 2" xfId="26181" xr:uid="{00000000-0005-0000-0000-0000622F0000}"/>
    <cellStyle name="Normal 2 2 4 2 4 4 5" xfId="18035" xr:uid="{00000000-0005-0000-0000-0000632F0000}"/>
    <cellStyle name="Normal 2 2 4 2 4 5" xfId="3127" xr:uid="{00000000-0005-0000-0000-0000642F0000}"/>
    <cellStyle name="Normal 2 2 4 2 4 5 2" xfId="11273" xr:uid="{00000000-0005-0000-0000-0000652F0000}"/>
    <cellStyle name="Normal 2 2 4 2 4 5 2 2" xfId="27569" xr:uid="{00000000-0005-0000-0000-0000662F0000}"/>
    <cellStyle name="Normal 2 2 4 2 4 5 3" xfId="19423" xr:uid="{00000000-0005-0000-0000-0000672F0000}"/>
    <cellStyle name="Normal 2 2 4 2 4 6" xfId="5628" xr:uid="{00000000-0005-0000-0000-0000682F0000}"/>
    <cellStyle name="Normal 2 2 4 2 4 6 2" xfId="13774" xr:uid="{00000000-0005-0000-0000-0000692F0000}"/>
    <cellStyle name="Normal 2 2 4 2 4 6 2 2" xfId="30070" xr:uid="{00000000-0005-0000-0000-00006A2F0000}"/>
    <cellStyle name="Normal 2 2 4 2 4 6 3" xfId="21924" xr:uid="{00000000-0005-0000-0000-00006B2F0000}"/>
    <cellStyle name="Normal 2 2 4 2 4 7" xfId="8475" xr:uid="{00000000-0005-0000-0000-00006C2F0000}"/>
    <cellStyle name="Normal 2 2 4 2 4 7 2" xfId="24771" xr:uid="{00000000-0005-0000-0000-00006D2F0000}"/>
    <cellStyle name="Normal 2 2 4 2 4 8" xfId="16625" xr:uid="{00000000-0005-0000-0000-00006E2F0000}"/>
    <cellStyle name="Normal 2 2 4 2 5" xfId="418" xr:uid="{00000000-0005-0000-0000-00006F2F0000}"/>
    <cellStyle name="Normal 2 2 4 2 5 2" xfId="1124" xr:uid="{00000000-0005-0000-0000-0000702F0000}"/>
    <cellStyle name="Normal 2 2 4 2 5 2 2" xfId="2534" xr:uid="{00000000-0005-0000-0000-0000712F0000}"/>
    <cellStyle name="Normal 2 2 4 2 5 2 2 2" xfId="5028" xr:uid="{00000000-0005-0000-0000-0000722F0000}"/>
    <cellStyle name="Normal 2 2 4 2 5 2 2 2 2" xfId="13174" xr:uid="{00000000-0005-0000-0000-0000732F0000}"/>
    <cellStyle name="Normal 2 2 4 2 5 2 2 2 2 2" xfId="29470" xr:uid="{00000000-0005-0000-0000-0000742F0000}"/>
    <cellStyle name="Normal 2 2 4 2 5 2 2 2 3" xfId="21324" xr:uid="{00000000-0005-0000-0000-0000752F0000}"/>
    <cellStyle name="Normal 2 2 4 2 5 2 2 3" xfId="7833" xr:uid="{00000000-0005-0000-0000-0000762F0000}"/>
    <cellStyle name="Normal 2 2 4 2 5 2 2 3 2" xfId="15979" xr:uid="{00000000-0005-0000-0000-0000772F0000}"/>
    <cellStyle name="Normal 2 2 4 2 5 2 2 3 2 2" xfId="32275" xr:uid="{00000000-0005-0000-0000-0000782F0000}"/>
    <cellStyle name="Normal 2 2 4 2 5 2 2 3 3" xfId="24129" xr:uid="{00000000-0005-0000-0000-0000792F0000}"/>
    <cellStyle name="Normal 2 2 4 2 5 2 2 4" xfId="10680" xr:uid="{00000000-0005-0000-0000-00007A2F0000}"/>
    <cellStyle name="Normal 2 2 4 2 5 2 2 4 2" xfId="26976" xr:uid="{00000000-0005-0000-0000-00007B2F0000}"/>
    <cellStyle name="Normal 2 2 4 2 5 2 2 5" xfId="18830" xr:uid="{00000000-0005-0000-0000-00007C2F0000}"/>
    <cellStyle name="Normal 2 2 4 2 5 2 3" xfId="3810" xr:uid="{00000000-0005-0000-0000-00007D2F0000}"/>
    <cellStyle name="Normal 2 2 4 2 5 2 3 2" xfId="11956" xr:uid="{00000000-0005-0000-0000-00007E2F0000}"/>
    <cellStyle name="Normal 2 2 4 2 5 2 3 2 2" xfId="28252" xr:uid="{00000000-0005-0000-0000-00007F2F0000}"/>
    <cellStyle name="Normal 2 2 4 2 5 2 3 3" xfId="20106" xr:uid="{00000000-0005-0000-0000-0000802F0000}"/>
    <cellStyle name="Normal 2 2 4 2 5 2 4" xfId="6423" xr:uid="{00000000-0005-0000-0000-0000812F0000}"/>
    <cellStyle name="Normal 2 2 4 2 5 2 4 2" xfId="14569" xr:uid="{00000000-0005-0000-0000-0000822F0000}"/>
    <cellStyle name="Normal 2 2 4 2 5 2 4 2 2" xfId="30865" xr:uid="{00000000-0005-0000-0000-0000832F0000}"/>
    <cellStyle name="Normal 2 2 4 2 5 2 4 3" xfId="22719" xr:uid="{00000000-0005-0000-0000-0000842F0000}"/>
    <cellStyle name="Normal 2 2 4 2 5 2 5" xfId="9270" xr:uid="{00000000-0005-0000-0000-0000852F0000}"/>
    <cellStyle name="Normal 2 2 4 2 5 2 5 2" xfId="25566" xr:uid="{00000000-0005-0000-0000-0000862F0000}"/>
    <cellStyle name="Normal 2 2 4 2 5 2 6" xfId="17420" xr:uid="{00000000-0005-0000-0000-0000872F0000}"/>
    <cellStyle name="Normal 2 2 4 2 5 3" xfId="1829" xr:uid="{00000000-0005-0000-0000-0000882F0000}"/>
    <cellStyle name="Normal 2 2 4 2 5 3 2" xfId="4419" xr:uid="{00000000-0005-0000-0000-0000892F0000}"/>
    <cellStyle name="Normal 2 2 4 2 5 3 2 2" xfId="12565" xr:uid="{00000000-0005-0000-0000-00008A2F0000}"/>
    <cellStyle name="Normal 2 2 4 2 5 3 2 2 2" xfId="28861" xr:uid="{00000000-0005-0000-0000-00008B2F0000}"/>
    <cellStyle name="Normal 2 2 4 2 5 3 2 3" xfId="20715" xr:uid="{00000000-0005-0000-0000-00008C2F0000}"/>
    <cellStyle name="Normal 2 2 4 2 5 3 3" xfId="7128" xr:uid="{00000000-0005-0000-0000-00008D2F0000}"/>
    <cellStyle name="Normal 2 2 4 2 5 3 3 2" xfId="15274" xr:uid="{00000000-0005-0000-0000-00008E2F0000}"/>
    <cellStyle name="Normal 2 2 4 2 5 3 3 2 2" xfId="31570" xr:uid="{00000000-0005-0000-0000-00008F2F0000}"/>
    <cellStyle name="Normal 2 2 4 2 5 3 3 3" xfId="23424" xr:uid="{00000000-0005-0000-0000-0000902F0000}"/>
    <cellStyle name="Normal 2 2 4 2 5 3 4" xfId="9975" xr:uid="{00000000-0005-0000-0000-0000912F0000}"/>
    <cellStyle name="Normal 2 2 4 2 5 3 4 2" xfId="26271" xr:uid="{00000000-0005-0000-0000-0000922F0000}"/>
    <cellStyle name="Normal 2 2 4 2 5 3 5" xfId="18125" xr:uid="{00000000-0005-0000-0000-0000932F0000}"/>
    <cellStyle name="Normal 2 2 4 2 5 4" xfId="3201" xr:uid="{00000000-0005-0000-0000-0000942F0000}"/>
    <cellStyle name="Normal 2 2 4 2 5 4 2" xfId="11347" xr:uid="{00000000-0005-0000-0000-0000952F0000}"/>
    <cellStyle name="Normal 2 2 4 2 5 4 2 2" xfId="27643" xr:uid="{00000000-0005-0000-0000-0000962F0000}"/>
    <cellStyle name="Normal 2 2 4 2 5 4 3" xfId="19497" xr:uid="{00000000-0005-0000-0000-0000972F0000}"/>
    <cellStyle name="Normal 2 2 4 2 5 5" xfId="5718" xr:uid="{00000000-0005-0000-0000-0000982F0000}"/>
    <cellStyle name="Normal 2 2 4 2 5 5 2" xfId="13864" xr:uid="{00000000-0005-0000-0000-0000992F0000}"/>
    <cellStyle name="Normal 2 2 4 2 5 5 2 2" xfId="30160" xr:uid="{00000000-0005-0000-0000-00009A2F0000}"/>
    <cellStyle name="Normal 2 2 4 2 5 5 3" xfId="22014" xr:uid="{00000000-0005-0000-0000-00009B2F0000}"/>
    <cellStyle name="Normal 2 2 4 2 5 6" xfId="8565" xr:uid="{00000000-0005-0000-0000-00009C2F0000}"/>
    <cellStyle name="Normal 2 2 4 2 5 6 2" xfId="24861" xr:uid="{00000000-0005-0000-0000-00009D2F0000}"/>
    <cellStyle name="Normal 2 2 4 2 5 7" xfId="16715" xr:uid="{00000000-0005-0000-0000-00009E2F0000}"/>
    <cellStyle name="Normal 2 2 4 2 6" xfId="780" xr:uid="{00000000-0005-0000-0000-00009F2F0000}"/>
    <cellStyle name="Normal 2 2 4 2 6 2" xfId="2190" xr:uid="{00000000-0005-0000-0000-0000A02F0000}"/>
    <cellStyle name="Normal 2 2 4 2 6 2 2" xfId="4732" xr:uid="{00000000-0005-0000-0000-0000A12F0000}"/>
    <cellStyle name="Normal 2 2 4 2 6 2 2 2" xfId="12878" xr:uid="{00000000-0005-0000-0000-0000A22F0000}"/>
    <cellStyle name="Normal 2 2 4 2 6 2 2 2 2" xfId="29174" xr:uid="{00000000-0005-0000-0000-0000A32F0000}"/>
    <cellStyle name="Normal 2 2 4 2 6 2 2 3" xfId="21028" xr:uid="{00000000-0005-0000-0000-0000A42F0000}"/>
    <cellStyle name="Normal 2 2 4 2 6 2 3" xfId="7489" xr:uid="{00000000-0005-0000-0000-0000A52F0000}"/>
    <cellStyle name="Normal 2 2 4 2 6 2 3 2" xfId="15635" xr:uid="{00000000-0005-0000-0000-0000A62F0000}"/>
    <cellStyle name="Normal 2 2 4 2 6 2 3 2 2" xfId="31931" xr:uid="{00000000-0005-0000-0000-0000A72F0000}"/>
    <cellStyle name="Normal 2 2 4 2 6 2 3 3" xfId="23785" xr:uid="{00000000-0005-0000-0000-0000A82F0000}"/>
    <cellStyle name="Normal 2 2 4 2 6 2 4" xfId="10336" xr:uid="{00000000-0005-0000-0000-0000A92F0000}"/>
    <cellStyle name="Normal 2 2 4 2 6 2 4 2" xfId="26632" xr:uid="{00000000-0005-0000-0000-0000AA2F0000}"/>
    <cellStyle name="Normal 2 2 4 2 6 2 5" xfId="18486" xr:uid="{00000000-0005-0000-0000-0000AB2F0000}"/>
    <cellStyle name="Normal 2 2 4 2 6 3" xfId="3514" xr:uid="{00000000-0005-0000-0000-0000AC2F0000}"/>
    <cellStyle name="Normal 2 2 4 2 6 3 2" xfId="11660" xr:uid="{00000000-0005-0000-0000-0000AD2F0000}"/>
    <cellStyle name="Normal 2 2 4 2 6 3 2 2" xfId="27956" xr:uid="{00000000-0005-0000-0000-0000AE2F0000}"/>
    <cellStyle name="Normal 2 2 4 2 6 3 3" xfId="19810" xr:uid="{00000000-0005-0000-0000-0000AF2F0000}"/>
    <cellStyle name="Normal 2 2 4 2 6 4" xfId="6079" xr:uid="{00000000-0005-0000-0000-0000B02F0000}"/>
    <cellStyle name="Normal 2 2 4 2 6 4 2" xfId="14225" xr:uid="{00000000-0005-0000-0000-0000B12F0000}"/>
    <cellStyle name="Normal 2 2 4 2 6 4 2 2" xfId="30521" xr:uid="{00000000-0005-0000-0000-0000B22F0000}"/>
    <cellStyle name="Normal 2 2 4 2 6 4 3" xfId="22375" xr:uid="{00000000-0005-0000-0000-0000B32F0000}"/>
    <cellStyle name="Normal 2 2 4 2 6 5" xfId="8926" xr:uid="{00000000-0005-0000-0000-0000B42F0000}"/>
    <cellStyle name="Normal 2 2 4 2 6 5 2" xfId="25222" xr:uid="{00000000-0005-0000-0000-0000B52F0000}"/>
    <cellStyle name="Normal 2 2 4 2 6 6" xfId="17076" xr:uid="{00000000-0005-0000-0000-0000B62F0000}"/>
    <cellStyle name="Normal 2 2 4 2 7" xfId="1485" xr:uid="{00000000-0005-0000-0000-0000B72F0000}"/>
    <cellStyle name="Normal 2 2 4 2 7 2" xfId="4123" xr:uid="{00000000-0005-0000-0000-0000B82F0000}"/>
    <cellStyle name="Normal 2 2 4 2 7 2 2" xfId="12269" xr:uid="{00000000-0005-0000-0000-0000B92F0000}"/>
    <cellStyle name="Normal 2 2 4 2 7 2 2 2" xfId="28565" xr:uid="{00000000-0005-0000-0000-0000BA2F0000}"/>
    <cellStyle name="Normal 2 2 4 2 7 2 3" xfId="20419" xr:uid="{00000000-0005-0000-0000-0000BB2F0000}"/>
    <cellStyle name="Normal 2 2 4 2 7 3" xfId="6784" xr:uid="{00000000-0005-0000-0000-0000BC2F0000}"/>
    <cellStyle name="Normal 2 2 4 2 7 3 2" xfId="14930" xr:uid="{00000000-0005-0000-0000-0000BD2F0000}"/>
    <cellStyle name="Normal 2 2 4 2 7 3 2 2" xfId="31226" xr:uid="{00000000-0005-0000-0000-0000BE2F0000}"/>
    <cellStyle name="Normal 2 2 4 2 7 3 3" xfId="23080" xr:uid="{00000000-0005-0000-0000-0000BF2F0000}"/>
    <cellStyle name="Normal 2 2 4 2 7 4" xfId="9631" xr:uid="{00000000-0005-0000-0000-0000C02F0000}"/>
    <cellStyle name="Normal 2 2 4 2 7 4 2" xfId="25927" xr:uid="{00000000-0005-0000-0000-0000C12F0000}"/>
    <cellStyle name="Normal 2 2 4 2 7 5" xfId="17781" xr:uid="{00000000-0005-0000-0000-0000C22F0000}"/>
    <cellStyle name="Normal 2 2 4 2 8" xfId="2905" xr:uid="{00000000-0005-0000-0000-0000C32F0000}"/>
    <cellStyle name="Normal 2 2 4 2 8 2" xfId="11051" xr:uid="{00000000-0005-0000-0000-0000C42F0000}"/>
    <cellStyle name="Normal 2 2 4 2 8 2 2" xfId="27347" xr:uid="{00000000-0005-0000-0000-0000C52F0000}"/>
    <cellStyle name="Normal 2 2 4 2 8 3" xfId="19201" xr:uid="{00000000-0005-0000-0000-0000C62F0000}"/>
    <cellStyle name="Normal 2 2 4 2 9" xfId="5374" xr:uid="{00000000-0005-0000-0000-0000C72F0000}"/>
    <cellStyle name="Normal 2 2 4 2 9 2" xfId="13520" xr:uid="{00000000-0005-0000-0000-0000C82F0000}"/>
    <cellStyle name="Normal 2 2 4 2 9 2 2" xfId="29816" xr:uid="{00000000-0005-0000-0000-0000C92F0000}"/>
    <cellStyle name="Normal 2 2 4 2 9 3" xfId="21670" xr:uid="{00000000-0005-0000-0000-0000CA2F0000}"/>
    <cellStyle name="Normal 2 2 4 3" xfId="120" xr:uid="{00000000-0005-0000-0000-0000CB2F0000}"/>
    <cellStyle name="Normal 2 2 4 3 2" xfId="464" xr:uid="{00000000-0005-0000-0000-0000CC2F0000}"/>
    <cellStyle name="Normal 2 2 4 3 2 2" xfId="1170" xr:uid="{00000000-0005-0000-0000-0000CD2F0000}"/>
    <cellStyle name="Normal 2 2 4 3 2 2 2" xfId="2580" xr:uid="{00000000-0005-0000-0000-0000CE2F0000}"/>
    <cellStyle name="Normal 2 2 4 3 2 2 2 2" xfId="5066" xr:uid="{00000000-0005-0000-0000-0000CF2F0000}"/>
    <cellStyle name="Normal 2 2 4 3 2 2 2 2 2" xfId="13212" xr:uid="{00000000-0005-0000-0000-0000D02F0000}"/>
    <cellStyle name="Normal 2 2 4 3 2 2 2 2 2 2" xfId="29508" xr:uid="{00000000-0005-0000-0000-0000D12F0000}"/>
    <cellStyle name="Normal 2 2 4 3 2 2 2 2 3" xfId="21362" xr:uid="{00000000-0005-0000-0000-0000D22F0000}"/>
    <cellStyle name="Normal 2 2 4 3 2 2 2 3" xfId="7879" xr:uid="{00000000-0005-0000-0000-0000D32F0000}"/>
    <cellStyle name="Normal 2 2 4 3 2 2 2 3 2" xfId="16025" xr:uid="{00000000-0005-0000-0000-0000D42F0000}"/>
    <cellStyle name="Normal 2 2 4 3 2 2 2 3 2 2" xfId="32321" xr:uid="{00000000-0005-0000-0000-0000D52F0000}"/>
    <cellStyle name="Normal 2 2 4 3 2 2 2 3 3" xfId="24175" xr:uid="{00000000-0005-0000-0000-0000D62F0000}"/>
    <cellStyle name="Normal 2 2 4 3 2 2 2 4" xfId="10726" xr:uid="{00000000-0005-0000-0000-0000D72F0000}"/>
    <cellStyle name="Normal 2 2 4 3 2 2 2 4 2" xfId="27022" xr:uid="{00000000-0005-0000-0000-0000D82F0000}"/>
    <cellStyle name="Normal 2 2 4 3 2 2 2 5" xfId="18876" xr:uid="{00000000-0005-0000-0000-0000D92F0000}"/>
    <cellStyle name="Normal 2 2 4 3 2 2 3" xfId="3848" xr:uid="{00000000-0005-0000-0000-0000DA2F0000}"/>
    <cellStyle name="Normal 2 2 4 3 2 2 3 2" xfId="11994" xr:uid="{00000000-0005-0000-0000-0000DB2F0000}"/>
    <cellStyle name="Normal 2 2 4 3 2 2 3 2 2" xfId="28290" xr:uid="{00000000-0005-0000-0000-0000DC2F0000}"/>
    <cellStyle name="Normal 2 2 4 3 2 2 3 3" xfId="20144" xr:uid="{00000000-0005-0000-0000-0000DD2F0000}"/>
    <cellStyle name="Normal 2 2 4 3 2 2 4" xfId="6469" xr:uid="{00000000-0005-0000-0000-0000DE2F0000}"/>
    <cellStyle name="Normal 2 2 4 3 2 2 4 2" xfId="14615" xr:uid="{00000000-0005-0000-0000-0000DF2F0000}"/>
    <cellStyle name="Normal 2 2 4 3 2 2 4 2 2" xfId="30911" xr:uid="{00000000-0005-0000-0000-0000E02F0000}"/>
    <cellStyle name="Normal 2 2 4 3 2 2 4 3" xfId="22765" xr:uid="{00000000-0005-0000-0000-0000E12F0000}"/>
    <cellStyle name="Normal 2 2 4 3 2 2 5" xfId="9316" xr:uid="{00000000-0005-0000-0000-0000E22F0000}"/>
    <cellStyle name="Normal 2 2 4 3 2 2 5 2" xfId="25612" xr:uid="{00000000-0005-0000-0000-0000E32F0000}"/>
    <cellStyle name="Normal 2 2 4 3 2 2 6" xfId="17466" xr:uid="{00000000-0005-0000-0000-0000E42F0000}"/>
    <cellStyle name="Normal 2 2 4 3 2 3" xfId="1875" xr:uid="{00000000-0005-0000-0000-0000E52F0000}"/>
    <cellStyle name="Normal 2 2 4 3 2 3 2" xfId="4457" xr:uid="{00000000-0005-0000-0000-0000E62F0000}"/>
    <cellStyle name="Normal 2 2 4 3 2 3 2 2" xfId="12603" xr:uid="{00000000-0005-0000-0000-0000E72F0000}"/>
    <cellStyle name="Normal 2 2 4 3 2 3 2 2 2" xfId="28899" xr:uid="{00000000-0005-0000-0000-0000E82F0000}"/>
    <cellStyle name="Normal 2 2 4 3 2 3 2 3" xfId="20753" xr:uid="{00000000-0005-0000-0000-0000E92F0000}"/>
    <cellStyle name="Normal 2 2 4 3 2 3 3" xfId="7174" xr:uid="{00000000-0005-0000-0000-0000EA2F0000}"/>
    <cellStyle name="Normal 2 2 4 3 2 3 3 2" xfId="15320" xr:uid="{00000000-0005-0000-0000-0000EB2F0000}"/>
    <cellStyle name="Normal 2 2 4 3 2 3 3 2 2" xfId="31616" xr:uid="{00000000-0005-0000-0000-0000EC2F0000}"/>
    <cellStyle name="Normal 2 2 4 3 2 3 3 3" xfId="23470" xr:uid="{00000000-0005-0000-0000-0000ED2F0000}"/>
    <cellStyle name="Normal 2 2 4 3 2 3 4" xfId="10021" xr:uid="{00000000-0005-0000-0000-0000EE2F0000}"/>
    <cellStyle name="Normal 2 2 4 3 2 3 4 2" xfId="26317" xr:uid="{00000000-0005-0000-0000-0000EF2F0000}"/>
    <cellStyle name="Normal 2 2 4 3 2 3 5" xfId="18171" xr:uid="{00000000-0005-0000-0000-0000F02F0000}"/>
    <cellStyle name="Normal 2 2 4 3 2 4" xfId="3239" xr:uid="{00000000-0005-0000-0000-0000F12F0000}"/>
    <cellStyle name="Normal 2 2 4 3 2 4 2" xfId="11385" xr:uid="{00000000-0005-0000-0000-0000F22F0000}"/>
    <cellStyle name="Normal 2 2 4 3 2 4 2 2" xfId="27681" xr:uid="{00000000-0005-0000-0000-0000F32F0000}"/>
    <cellStyle name="Normal 2 2 4 3 2 4 3" xfId="19535" xr:uid="{00000000-0005-0000-0000-0000F42F0000}"/>
    <cellStyle name="Normal 2 2 4 3 2 5" xfId="5764" xr:uid="{00000000-0005-0000-0000-0000F52F0000}"/>
    <cellStyle name="Normal 2 2 4 3 2 5 2" xfId="13910" xr:uid="{00000000-0005-0000-0000-0000F62F0000}"/>
    <cellStyle name="Normal 2 2 4 3 2 5 2 2" xfId="30206" xr:uid="{00000000-0005-0000-0000-0000F72F0000}"/>
    <cellStyle name="Normal 2 2 4 3 2 5 3" xfId="22060" xr:uid="{00000000-0005-0000-0000-0000F82F0000}"/>
    <cellStyle name="Normal 2 2 4 3 2 6" xfId="8611" xr:uid="{00000000-0005-0000-0000-0000F92F0000}"/>
    <cellStyle name="Normal 2 2 4 3 2 6 2" xfId="24907" xr:uid="{00000000-0005-0000-0000-0000FA2F0000}"/>
    <cellStyle name="Normal 2 2 4 3 2 7" xfId="16761" xr:uid="{00000000-0005-0000-0000-0000FB2F0000}"/>
    <cellStyle name="Normal 2 2 4 3 3" xfId="826" xr:uid="{00000000-0005-0000-0000-0000FC2F0000}"/>
    <cellStyle name="Normal 2 2 4 3 3 2" xfId="2236" xr:uid="{00000000-0005-0000-0000-0000FD2F0000}"/>
    <cellStyle name="Normal 2 2 4 3 3 2 2" xfId="4770" xr:uid="{00000000-0005-0000-0000-0000FE2F0000}"/>
    <cellStyle name="Normal 2 2 4 3 3 2 2 2" xfId="12916" xr:uid="{00000000-0005-0000-0000-0000FF2F0000}"/>
    <cellStyle name="Normal 2 2 4 3 3 2 2 2 2" xfId="29212" xr:uid="{00000000-0005-0000-0000-000000300000}"/>
    <cellStyle name="Normal 2 2 4 3 3 2 2 3" xfId="21066" xr:uid="{00000000-0005-0000-0000-000001300000}"/>
    <cellStyle name="Normal 2 2 4 3 3 2 3" xfId="7535" xr:uid="{00000000-0005-0000-0000-000002300000}"/>
    <cellStyle name="Normal 2 2 4 3 3 2 3 2" xfId="15681" xr:uid="{00000000-0005-0000-0000-000003300000}"/>
    <cellStyle name="Normal 2 2 4 3 3 2 3 2 2" xfId="31977" xr:uid="{00000000-0005-0000-0000-000004300000}"/>
    <cellStyle name="Normal 2 2 4 3 3 2 3 3" xfId="23831" xr:uid="{00000000-0005-0000-0000-000005300000}"/>
    <cellStyle name="Normal 2 2 4 3 3 2 4" xfId="10382" xr:uid="{00000000-0005-0000-0000-000006300000}"/>
    <cellStyle name="Normal 2 2 4 3 3 2 4 2" xfId="26678" xr:uid="{00000000-0005-0000-0000-000007300000}"/>
    <cellStyle name="Normal 2 2 4 3 3 2 5" xfId="18532" xr:uid="{00000000-0005-0000-0000-000008300000}"/>
    <cellStyle name="Normal 2 2 4 3 3 3" xfId="3552" xr:uid="{00000000-0005-0000-0000-000009300000}"/>
    <cellStyle name="Normal 2 2 4 3 3 3 2" xfId="11698" xr:uid="{00000000-0005-0000-0000-00000A300000}"/>
    <cellStyle name="Normal 2 2 4 3 3 3 2 2" xfId="27994" xr:uid="{00000000-0005-0000-0000-00000B300000}"/>
    <cellStyle name="Normal 2 2 4 3 3 3 3" xfId="19848" xr:uid="{00000000-0005-0000-0000-00000C300000}"/>
    <cellStyle name="Normal 2 2 4 3 3 4" xfId="6125" xr:uid="{00000000-0005-0000-0000-00000D300000}"/>
    <cellStyle name="Normal 2 2 4 3 3 4 2" xfId="14271" xr:uid="{00000000-0005-0000-0000-00000E300000}"/>
    <cellStyle name="Normal 2 2 4 3 3 4 2 2" xfId="30567" xr:uid="{00000000-0005-0000-0000-00000F300000}"/>
    <cellStyle name="Normal 2 2 4 3 3 4 3" xfId="22421" xr:uid="{00000000-0005-0000-0000-000010300000}"/>
    <cellStyle name="Normal 2 2 4 3 3 5" xfId="8972" xr:uid="{00000000-0005-0000-0000-000011300000}"/>
    <cellStyle name="Normal 2 2 4 3 3 5 2" xfId="25268" xr:uid="{00000000-0005-0000-0000-000012300000}"/>
    <cellStyle name="Normal 2 2 4 3 3 6" xfId="17122" xr:uid="{00000000-0005-0000-0000-000013300000}"/>
    <cellStyle name="Normal 2 2 4 3 4" xfId="1531" xr:uid="{00000000-0005-0000-0000-000014300000}"/>
    <cellStyle name="Normal 2 2 4 3 4 2" xfId="4161" xr:uid="{00000000-0005-0000-0000-000015300000}"/>
    <cellStyle name="Normal 2 2 4 3 4 2 2" xfId="12307" xr:uid="{00000000-0005-0000-0000-000016300000}"/>
    <cellStyle name="Normal 2 2 4 3 4 2 2 2" xfId="28603" xr:uid="{00000000-0005-0000-0000-000017300000}"/>
    <cellStyle name="Normal 2 2 4 3 4 2 3" xfId="20457" xr:uid="{00000000-0005-0000-0000-000018300000}"/>
    <cellStyle name="Normal 2 2 4 3 4 3" xfId="6830" xr:uid="{00000000-0005-0000-0000-000019300000}"/>
    <cellStyle name="Normal 2 2 4 3 4 3 2" xfId="14976" xr:uid="{00000000-0005-0000-0000-00001A300000}"/>
    <cellStyle name="Normal 2 2 4 3 4 3 2 2" xfId="31272" xr:uid="{00000000-0005-0000-0000-00001B300000}"/>
    <cellStyle name="Normal 2 2 4 3 4 3 3" xfId="23126" xr:uid="{00000000-0005-0000-0000-00001C300000}"/>
    <cellStyle name="Normal 2 2 4 3 4 4" xfId="9677" xr:uid="{00000000-0005-0000-0000-00001D300000}"/>
    <cellStyle name="Normal 2 2 4 3 4 4 2" xfId="25973" xr:uid="{00000000-0005-0000-0000-00001E300000}"/>
    <cellStyle name="Normal 2 2 4 3 4 5" xfId="17827" xr:uid="{00000000-0005-0000-0000-00001F300000}"/>
    <cellStyle name="Normal 2 2 4 3 5" xfId="2943" xr:uid="{00000000-0005-0000-0000-000020300000}"/>
    <cellStyle name="Normal 2 2 4 3 5 2" xfId="11089" xr:uid="{00000000-0005-0000-0000-000021300000}"/>
    <cellStyle name="Normal 2 2 4 3 5 2 2" xfId="27385" xr:uid="{00000000-0005-0000-0000-000022300000}"/>
    <cellStyle name="Normal 2 2 4 3 5 3" xfId="19239" xr:uid="{00000000-0005-0000-0000-000023300000}"/>
    <cellStyle name="Normal 2 2 4 3 6" xfId="5420" xr:uid="{00000000-0005-0000-0000-000024300000}"/>
    <cellStyle name="Normal 2 2 4 3 6 2" xfId="13566" xr:uid="{00000000-0005-0000-0000-000025300000}"/>
    <cellStyle name="Normal 2 2 4 3 6 2 2" xfId="29862" xr:uid="{00000000-0005-0000-0000-000026300000}"/>
    <cellStyle name="Normal 2 2 4 3 6 3" xfId="21716" xr:uid="{00000000-0005-0000-0000-000027300000}"/>
    <cellStyle name="Normal 2 2 4 3 7" xfId="8267" xr:uid="{00000000-0005-0000-0000-000028300000}"/>
    <cellStyle name="Normal 2 2 4 3 7 2" xfId="24563" xr:uid="{00000000-0005-0000-0000-000029300000}"/>
    <cellStyle name="Normal 2 2 4 3 8" xfId="16417" xr:uid="{00000000-0005-0000-0000-00002A300000}"/>
    <cellStyle name="Normal 2 2 4 4" xfId="206" xr:uid="{00000000-0005-0000-0000-00002B300000}"/>
    <cellStyle name="Normal 2 2 4 4 2" xfId="550" xr:uid="{00000000-0005-0000-0000-00002C300000}"/>
    <cellStyle name="Normal 2 2 4 4 2 2" xfId="1256" xr:uid="{00000000-0005-0000-0000-00002D300000}"/>
    <cellStyle name="Normal 2 2 4 4 2 2 2" xfId="2666" xr:uid="{00000000-0005-0000-0000-00002E300000}"/>
    <cellStyle name="Normal 2 2 4 4 2 2 2 2" xfId="5140" xr:uid="{00000000-0005-0000-0000-00002F300000}"/>
    <cellStyle name="Normal 2 2 4 4 2 2 2 2 2" xfId="13286" xr:uid="{00000000-0005-0000-0000-000030300000}"/>
    <cellStyle name="Normal 2 2 4 4 2 2 2 2 2 2" xfId="29582" xr:uid="{00000000-0005-0000-0000-000031300000}"/>
    <cellStyle name="Normal 2 2 4 4 2 2 2 2 3" xfId="21436" xr:uid="{00000000-0005-0000-0000-000032300000}"/>
    <cellStyle name="Normal 2 2 4 4 2 2 2 3" xfId="7965" xr:uid="{00000000-0005-0000-0000-000033300000}"/>
    <cellStyle name="Normal 2 2 4 4 2 2 2 3 2" xfId="16111" xr:uid="{00000000-0005-0000-0000-000034300000}"/>
    <cellStyle name="Normal 2 2 4 4 2 2 2 3 2 2" xfId="32407" xr:uid="{00000000-0005-0000-0000-000035300000}"/>
    <cellStyle name="Normal 2 2 4 4 2 2 2 3 3" xfId="24261" xr:uid="{00000000-0005-0000-0000-000036300000}"/>
    <cellStyle name="Normal 2 2 4 4 2 2 2 4" xfId="10812" xr:uid="{00000000-0005-0000-0000-000037300000}"/>
    <cellStyle name="Normal 2 2 4 4 2 2 2 4 2" xfId="27108" xr:uid="{00000000-0005-0000-0000-000038300000}"/>
    <cellStyle name="Normal 2 2 4 4 2 2 2 5" xfId="18962" xr:uid="{00000000-0005-0000-0000-000039300000}"/>
    <cellStyle name="Normal 2 2 4 4 2 2 3" xfId="3922" xr:uid="{00000000-0005-0000-0000-00003A300000}"/>
    <cellStyle name="Normal 2 2 4 4 2 2 3 2" xfId="12068" xr:uid="{00000000-0005-0000-0000-00003B300000}"/>
    <cellStyle name="Normal 2 2 4 4 2 2 3 2 2" xfId="28364" xr:uid="{00000000-0005-0000-0000-00003C300000}"/>
    <cellStyle name="Normal 2 2 4 4 2 2 3 3" xfId="20218" xr:uid="{00000000-0005-0000-0000-00003D300000}"/>
    <cellStyle name="Normal 2 2 4 4 2 2 4" xfId="6555" xr:uid="{00000000-0005-0000-0000-00003E300000}"/>
    <cellStyle name="Normal 2 2 4 4 2 2 4 2" xfId="14701" xr:uid="{00000000-0005-0000-0000-00003F300000}"/>
    <cellStyle name="Normal 2 2 4 4 2 2 4 2 2" xfId="30997" xr:uid="{00000000-0005-0000-0000-000040300000}"/>
    <cellStyle name="Normal 2 2 4 4 2 2 4 3" xfId="22851" xr:uid="{00000000-0005-0000-0000-000041300000}"/>
    <cellStyle name="Normal 2 2 4 4 2 2 5" xfId="9402" xr:uid="{00000000-0005-0000-0000-000042300000}"/>
    <cellStyle name="Normal 2 2 4 4 2 2 5 2" xfId="25698" xr:uid="{00000000-0005-0000-0000-000043300000}"/>
    <cellStyle name="Normal 2 2 4 4 2 2 6" xfId="17552" xr:uid="{00000000-0005-0000-0000-000044300000}"/>
    <cellStyle name="Normal 2 2 4 4 2 3" xfId="1961" xr:uid="{00000000-0005-0000-0000-000045300000}"/>
    <cellStyle name="Normal 2 2 4 4 2 3 2" xfId="4531" xr:uid="{00000000-0005-0000-0000-000046300000}"/>
    <cellStyle name="Normal 2 2 4 4 2 3 2 2" xfId="12677" xr:uid="{00000000-0005-0000-0000-000047300000}"/>
    <cellStyle name="Normal 2 2 4 4 2 3 2 2 2" xfId="28973" xr:uid="{00000000-0005-0000-0000-000048300000}"/>
    <cellStyle name="Normal 2 2 4 4 2 3 2 3" xfId="20827" xr:uid="{00000000-0005-0000-0000-000049300000}"/>
    <cellStyle name="Normal 2 2 4 4 2 3 3" xfId="7260" xr:uid="{00000000-0005-0000-0000-00004A300000}"/>
    <cellStyle name="Normal 2 2 4 4 2 3 3 2" xfId="15406" xr:uid="{00000000-0005-0000-0000-00004B300000}"/>
    <cellStyle name="Normal 2 2 4 4 2 3 3 2 2" xfId="31702" xr:uid="{00000000-0005-0000-0000-00004C300000}"/>
    <cellStyle name="Normal 2 2 4 4 2 3 3 3" xfId="23556" xr:uid="{00000000-0005-0000-0000-00004D300000}"/>
    <cellStyle name="Normal 2 2 4 4 2 3 4" xfId="10107" xr:uid="{00000000-0005-0000-0000-00004E300000}"/>
    <cellStyle name="Normal 2 2 4 4 2 3 4 2" xfId="26403" xr:uid="{00000000-0005-0000-0000-00004F300000}"/>
    <cellStyle name="Normal 2 2 4 4 2 3 5" xfId="18257" xr:uid="{00000000-0005-0000-0000-000050300000}"/>
    <cellStyle name="Normal 2 2 4 4 2 4" xfId="3313" xr:uid="{00000000-0005-0000-0000-000051300000}"/>
    <cellStyle name="Normal 2 2 4 4 2 4 2" xfId="11459" xr:uid="{00000000-0005-0000-0000-000052300000}"/>
    <cellStyle name="Normal 2 2 4 4 2 4 2 2" xfId="27755" xr:uid="{00000000-0005-0000-0000-000053300000}"/>
    <cellStyle name="Normal 2 2 4 4 2 4 3" xfId="19609" xr:uid="{00000000-0005-0000-0000-000054300000}"/>
    <cellStyle name="Normal 2 2 4 4 2 5" xfId="5850" xr:uid="{00000000-0005-0000-0000-000055300000}"/>
    <cellStyle name="Normal 2 2 4 4 2 5 2" xfId="13996" xr:uid="{00000000-0005-0000-0000-000056300000}"/>
    <cellStyle name="Normal 2 2 4 4 2 5 2 2" xfId="30292" xr:uid="{00000000-0005-0000-0000-000057300000}"/>
    <cellStyle name="Normal 2 2 4 4 2 5 3" xfId="22146" xr:uid="{00000000-0005-0000-0000-000058300000}"/>
    <cellStyle name="Normal 2 2 4 4 2 6" xfId="8697" xr:uid="{00000000-0005-0000-0000-000059300000}"/>
    <cellStyle name="Normal 2 2 4 4 2 6 2" xfId="24993" xr:uid="{00000000-0005-0000-0000-00005A300000}"/>
    <cellStyle name="Normal 2 2 4 4 2 7" xfId="16847" xr:uid="{00000000-0005-0000-0000-00005B300000}"/>
    <cellStyle name="Normal 2 2 4 4 3" xfId="912" xr:uid="{00000000-0005-0000-0000-00005C300000}"/>
    <cellStyle name="Normal 2 2 4 4 3 2" xfId="2322" xr:uid="{00000000-0005-0000-0000-00005D300000}"/>
    <cellStyle name="Normal 2 2 4 4 3 2 2" xfId="4844" xr:uid="{00000000-0005-0000-0000-00005E300000}"/>
    <cellStyle name="Normal 2 2 4 4 3 2 2 2" xfId="12990" xr:uid="{00000000-0005-0000-0000-00005F300000}"/>
    <cellStyle name="Normal 2 2 4 4 3 2 2 2 2" xfId="29286" xr:uid="{00000000-0005-0000-0000-000060300000}"/>
    <cellStyle name="Normal 2 2 4 4 3 2 2 3" xfId="21140" xr:uid="{00000000-0005-0000-0000-000061300000}"/>
    <cellStyle name="Normal 2 2 4 4 3 2 3" xfId="7621" xr:uid="{00000000-0005-0000-0000-000062300000}"/>
    <cellStyle name="Normal 2 2 4 4 3 2 3 2" xfId="15767" xr:uid="{00000000-0005-0000-0000-000063300000}"/>
    <cellStyle name="Normal 2 2 4 4 3 2 3 2 2" xfId="32063" xr:uid="{00000000-0005-0000-0000-000064300000}"/>
    <cellStyle name="Normal 2 2 4 4 3 2 3 3" xfId="23917" xr:uid="{00000000-0005-0000-0000-000065300000}"/>
    <cellStyle name="Normal 2 2 4 4 3 2 4" xfId="10468" xr:uid="{00000000-0005-0000-0000-000066300000}"/>
    <cellStyle name="Normal 2 2 4 4 3 2 4 2" xfId="26764" xr:uid="{00000000-0005-0000-0000-000067300000}"/>
    <cellStyle name="Normal 2 2 4 4 3 2 5" xfId="18618" xr:uid="{00000000-0005-0000-0000-000068300000}"/>
    <cellStyle name="Normal 2 2 4 4 3 3" xfId="3626" xr:uid="{00000000-0005-0000-0000-000069300000}"/>
    <cellStyle name="Normal 2 2 4 4 3 3 2" xfId="11772" xr:uid="{00000000-0005-0000-0000-00006A300000}"/>
    <cellStyle name="Normal 2 2 4 4 3 3 2 2" xfId="28068" xr:uid="{00000000-0005-0000-0000-00006B300000}"/>
    <cellStyle name="Normal 2 2 4 4 3 3 3" xfId="19922" xr:uid="{00000000-0005-0000-0000-00006C300000}"/>
    <cellStyle name="Normal 2 2 4 4 3 4" xfId="6211" xr:uid="{00000000-0005-0000-0000-00006D300000}"/>
    <cellStyle name="Normal 2 2 4 4 3 4 2" xfId="14357" xr:uid="{00000000-0005-0000-0000-00006E300000}"/>
    <cellStyle name="Normal 2 2 4 4 3 4 2 2" xfId="30653" xr:uid="{00000000-0005-0000-0000-00006F300000}"/>
    <cellStyle name="Normal 2 2 4 4 3 4 3" xfId="22507" xr:uid="{00000000-0005-0000-0000-000070300000}"/>
    <cellStyle name="Normal 2 2 4 4 3 5" xfId="9058" xr:uid="{00000000-0005-0000-0000-000071300000}"/>
    <cellStyle name="Normal 2 2 4 4 3 5 2" xfId="25354" xr:uid="{00000000-0005-0000-0000-000072300000}"/>
    <cellStyle name="Normal 2 2 4 4 3 6" xfId="17208" xr:uid="{00000000-0005-0000-0000-000073300000}"/>
    <cellStyle name="Normal 2 2 4 4 4" xfId="1617" xr:uid="{00000000-0005-0000-0000-000074300000}"/>
    <cellStyle name="Normal 2 2 4 4 4 2" xfId="4235" xr:uid="{00000000-0005-0000-0000-000075300000}"/>
    <cellStyle name="Normal 2 2 4 4 4 2 2" xfId="12381" xr:uid="{00000000-0005-0000-0000-000076300000}"/>
    <cellStyle name="Normal 2 2 4 4 4 2 2 2" xfId="28677" xr:uid="{00000000-0005-0000-0000-000077300000}"/>
    <cellStyle name="Normal 2 2 4 4 4 2 3" xfId="20531" xr:uid="{00000000-0005-0000-0000-000078300000}"/>
    <cellStyle name="Normal 2 2 4 4 4 3" xfId="6916" xr:uid="{00000000-0005-0000-0000-000079300000}"/>
    <cellStyle name="Normal 2 2 4 4 4 3 2" xfId="15062" xr:uid="{00000000-0005-0000-0000-00007A300000}"/>
    <cellStyle name="Normal 2 2 4 4 4 3 2 2" xfId="31358" xr:uid="{00000000-0005-0000-0000-00007B300000}"/>
    <cellStyle name="Normal 2 2 4 4 4 3 3" xfId="23212" xr:uid="{00000000-0005-0000-0000-00007C300000}"/>
    <cellStyle name="Normal 2 2 4 4 4 4" xfId="9763" xr:uid="{00000000-0005-0000-0000-00007D300000}"/>
    <cellStyle name="Normal 2 2 4 4 4 4 2" xfId="26059" xr:uid="{00000000-0005-0000-0000-00007E300000}"/>
    <cellStyle name="Normal 2 2 4 4 4 5" xfId="17913" xr:uid="{00000000-0005-0000-0000-00007F300000}"/>
    <cellStyle name="Normal 2 2 4 4 5" xfId="3017" xr:uid="{00000000-0005-0000-0000-000080300000}"/>
    <cellStyle name="Normal 2 2 4 4 5 2" xfId="11163" xr:uid="{00000000-0005-0000-0000-000081300000}"/>
    <cellStyle name="Normal 2 2 4 4 5 2 2" xfId="27459" xr:uid="{00000000-0005-0000-0000-000082300000}"/>
    <cellStyle name="Normal 2 2 4 4 5 3" xfId="19313" xr:uid="{00000000-0005-0000-0000-000083300000}"/>
    <cellStyle name="Normal 2 2 4 4 6" xfId="5506" xr:uid="{00000000-0005-0000-0000-000084300000}"/>
    <cellStyle name="Normal 2 2 4 4 6 2" xfId="13652" xr:uid="{00000000-0005-0000-0000-000085300000}"/>
    <cellStyle name="Normal 2 2 4 4 6 2 2" xfId="29948" xr:uid="{00000000-0005-0000-0000-000086300000}"/>
    <cellStyle name="Normal 2 2 4 4 6 3" xfId="21802" xr:uid="{00000000-0005-0000-0000-000087300000}"/>
    <cellStyle name="Normal 2 2 4 4 7" xfId="8353" xr:uid="{00000000-0005-0000-0000-000088300000}"/>
    <cellStyle name="Normal 2 2 4 4 7 2" xfId="24649" xr:uid="{00000000-0005-0000-0000-000089300000}"/>
    <cellStyle name="Normal 2 2 4 4 8" xfId="16503" xr:uid="{00000000-0005-0000-0000-00008A300000}"/>
    <cellStyle name="Normal 2 2 4 5" xfId="284" xr:uid="{00000000-0005-0000-0000-00008B300000}"/>
    <cellStyle name="Normal 2 2 4 5 2" xfId="628" xr:uid="{00000000-0005-0000-0000-00008C300000}"/>
    <cellStyle name="Normal 2 2 4 5 2 2" xfId="1334" xr:uid="{00000000-0005-0000-0000-00008D300000}"/>
    <cellStyle name="Normal 2 2 4 5 2 2 2" xfId="2744" xr:uid="{00000000-0005-0000-0000-00008E300000}"/>
    <cellStyle name="Normal 2 2 4 5 2 2 2 2" xfId="5214" xr:uid="{00000000-0005-0000-0000-00008F300000}"/>
    <cellStyle name="Normal 2 2 4 5 2 2 2 2 2" xfId="13360" xr:uid="{00000000-0005-0000-0000-000090300000}"/>
    <cellStyle name="Normal 2 2 4 5 2 2 2 2 2 2" xfId="29656" xr:uid="{00000000-0005-0000-0000-000091300000}"/>
    <cellStyle name="Normal 2 2 4 5 2 2 2 2 3" xfId="21510" xr:uid="{00000000-0005-0000-0000-000092300000}"/>
    <cellStyle name="Normal 2 2 4 5 2 2 2 3" xfId="8043" xr:uid="{00000000-0005-0000-0000-000093300000}"/>
    <cellStyle name="Normal 2 2 4 5 2 2 2 3 2" xfId="16189" xr:uid="{00000000-0005-0000-0000-000094300000}"/>
    <cellStyle name="Normal 2 2 4 5 2 2 2 3 2 2" xfId="32485" xr:uid="{00000000-0005-0000-0000-000095300000}"/>
    <cellStyle name="Normal 2 2 4 5 2 2 2 3 3" xfId="24339" xr:uid="{00000000-0005-0000-0000-000096300000}"/>
    <cellStyle name="Normal 2 2 4 5 2 2 2 4" xfId="10890" xr:uid="{00000000-0005-0000-0000-000097300000}"/>
    <cellStyle name="Normal 2 2 4 5 2 2 2 4 2" xfId="27186" xr:uid="{00000000-0005-0000-0000-000098300000}"/>
    <cellStyle name="Normal 2 2 4 5 2 2 2 5" xfId="19040" xr:uid="{00000000-0005-0000-0000-000099300000}"/>
    <cellStyle name="Normal 2 2 4 5 2 2 3" xfId="3996" xr:uid="{00000000-0005-0000-0000-00009A300000}"/>
    <cellStyle name="Normal 2 2 4 5 2 2 3 2" xfId="12142" xr:uid="{00000000-0005-0000-0000-00009B300000}"/>
    <cellStyle name="Normal 2 2 4 5 2 2 3 2 2" xfId="28438" xr:uid="{00000000-0005-0000-0000-00009C300000}"/>
    <cellStyle name="Normal 2 2 4 5 2 2 3 3" xfId="20292" xr:uid="{00000000-0005-0000-0000-00009D300000}"/>
    <cellStyle name="Normal 2 2 4 5 2 2 4" xfId="6633" xr:uid="{00000000-0005-0000-0000-00009E300000}"/>
    <cellStyle name="Normal 2 2 4 5 2 2 4 2" xfId="14779" xr:uid="{00000000-0005-0000-0000-00009F300000}"/>
    <cellStyle name="Normal 2 2 4 5 2 2 4 2 2" xfId="31075" xr:uid="{00000000-0005-0000-0000-0000A0300000}"/>
    <cellStyle name="Normal 2 2 4 5 2 2 4 3" xfId="22929" xr:uid="{00000000-0005-0000-0000-0000A1300000}"/>
    <cellStyle name="Normal 2 2 4 5 2 2 5" xfId="9480" xr:uid="{00000000-0005-0000-0000-0000A2300000}"/>
    <cellStyle name="Normal 2 2 4 5 2 2 5 2" xfId="25776" xr:uid="{00000000-0005-0000-0000-0000A3300000}"/>
    <cellStyle name="Normal 2 2 4 5 2 2 6" xfId="17630" xr:uid="{00000000-0005-0000-0000-0000A4300000}"/>
    <cellStyle name="Normal 2 2 4 5 2 3" xfId="2039" xr:uid="{00000000-0005-0000-0000-0000A5300000}"/>
    <cellStyle name="Normal 2 2 4 5 2 3 2" xfId="4605" xr:uid="{00000000-0005-0000-0000-0000A6300000}"/>
    <cellStyle name="Normal 2 2 4 5 2 3 2 2" xfId="12751" xr:uid="{00000000-0005-0000-0000-0000A7300000}"/>
    <cellStyle name="Normal 2 2 4 5 2 3 2 2 2" xfId="29047" xr:uid="{00000000-0005-0000-0000-0000A8300000}"/>
    <cellStyle name="Normal 2 2 4 5 2 3 2 3" xfId="20901" xr:uid="{00000000-0005-0000-0000-0000A9300000}"/>
    <cellStyle name="Normal 2 2 4 5 2 3 3" xfId="7338" xr:uid="{00000000-0005-0000-0000-0000AA300000}"/>
    <cellStyle name="Normal 2 2 4 5 2 3 3 2" xfId="15484" xr:uid="{00000000-0005-0000-0000-0000AB300000}"/>
    <cellStyle name="Normal 2 2 4 5 2 3 3 2 2" xfId="31780" xr:uid="{00000000-0005-0000-0000-0000AC300000}"/>
    <cellStyle name="Normal 2 2 4 5 2 3 3 3" xfId="23634" xr:uid="{00000000-0005-0000-0000-0000AD300000}"/>
    <cellStyle name="Normal 2 2 4 5 2 3 4" xfId="10185" xr:uid="{00000000-0005-0000-0000-0000AE300000}"/>
    <cellStyle name="Normal 2 2 4 5 2 3 4 2" xfId="26481" xr:uid="{00000000-0005-0000-0000-0000AF300000}"/>
    <cellStyle name="Normal 2 2 4 5 2 3 5" xfId="18335" xr:uid="{00000000-0005-0000-0000-0000B0300000}"/>
    <cellStyle name="Normal 2 2 4 5 2 4" xfId="3387" xr:uid="{00000000-0005-0000-0000-0000B1300000}"/>
    <cellStyle name="Normal 2 2 4 5 2 4 2" xfId="11533" xr:uid="{00000000-0005-0000-0000-0000B2300000}"/>
    <cellStyle name="Normal 2 2 4 5 2 4 2 2" xfId="27829" xr:uid="{00000000-0005-0000-0000-0000B3300000}"/>
    <cellStyle name="Normal 2 2 4 5 2 4 3" xfId="19683" xr:uid="{00000000-0005-0000-0000-0000B4300000}"/>
    <cellStyle name="Normal 2 2 4 5 2 5" xfId="5928" xr:uid="{00000000-0005-0000-0000-0000B5300000}"/>
    <cellStyle name="Normal 2 2 4 5 2 5 2" xfId="14074" xr:uid="{00000000-0005-0000-0000-0000B6300000}"/>
    <cellStyle name="Normal 2 2 4 5 2 5 2 2" xfId="30370" xr:uid="{00000000-0005-0000-0000-0000B7300000}"/>
    <cellStyle name="Normal 2 2 4 5 2 5 3" xfId="22224" xr:uid="{00000000-0005-0000-0000-0000B8300000}"/>
    <cellStyle name="Normal 2 2 4 5 2 6" xfId="8775" xr:uid="{00000000-0005-0000-0000-0000B9300000}"/>
    <cellStyle name="Normal 2 2 4 5 2 6 2" xfId="25071" xr:uid="{00000000-0005-0000-0000-0000BA300000}"/>
    <cellStyle name="Normal 2 2 4 5 2 7" xfId="16925" xr:uid="{00000000-0005-0000-0000-0000BB300000}"/>
    <cellStyle name="Normal 2 2 4 5 3" xfId="990" xr:uid="{00000000-0005-0000-0000-0000BC300000}"/>
    <cellStyle name="Normal 2 2 4 5 3 2" xfId="2400" xr:uid="{00000000-0005-0000-0000-0000BD300000}"/>
    <cellStyle name="Normal 2 2 4 5 3 2 2" xfId="4918" xr:uid="{00000000-0005-0000-0000-0000BE300000}"/>
    <cellStyle name="Normal 2 2 4 5 3 2 2 2" xfId="13064" xr:uid="{00000000-0005-0000-0000-0000BF300000}"/>
    <cellStyle name="Normal 2 2 4 5 3 2 2 2 2" xfId="29360" xr:uid="{00000000-0005-0000-0000-0000C0300000}"/>
    <cellStyle name="Normal 2 2 4 5 3 2 2 3" xfId="21214" xr:uid="{00000000-0005-0000-0000-0000C1300000}"/>
    <cellStyle name="Normal 2 2 4 5 3 2 3" xfId="7699" xr:uid="{00000000-0005-0000-0000-0000C2300000}"/>
    <cellStyle name="Normal 2 2 4 5 3 2 3 2" xfId="15845" xr:uid="{00000000-0005-0000-0000-0000C3300000}"/>
    <cellStyle name="Normal 2 2 4 5 3 2 3 2 2" xfId="32141" xr:uid="{00000000-0005-0000-0000-0000C4300000}"/>
    <cellStyle name="Normal 2 2 4 5 3 2 3 3" xfId="23995" xr:uid="{00000000-0005-0000-0000-0000C5300000}"/>
    <cellStyle name="Normal 2 2 4 5 3 2 4" xfId="10546" xr:uid="{00000000-0005-0000-0000-0000C6300000}"/>
    <cellStyle name="Normal 2 2 4 5 3 2 4 2" xfId="26842" xr:uid="{00000000-0005-0000-0000-0000C7300000}"/>
    <cellStyle name="Normal 2 2 4 5 3 2 5" xfId="18696" xr:uid="{00000000-0005-0000-0000-0000C8300000}"/>
    <cellStyle name="Normal 2 2 4 5 3 3" xfId="3700" xr:uid="{00000000-0005-0000-0000-0000C9300000}"/>
    <cellStyle name="Normal 2 2 4 5 3 3 2" xfId="11846" xr:uid="{00000000-0005-0000-0000-0000CA300000}"/>
    <cellStyle name="Normal 2 2 4 5 3 3 2 2" xfId="28142" xr:uid="{00000000-0005-0000-0000-0000CB300000}"/>
    <cellStyle name="Normal 2 2 4 5 3 3 3" xfId="19996" xr:uid="{00000000-0005-0000-0000-0000CC300000}"/>
    <cellStyle name="Normal 2 2 4 5 3 4" xfId="6289" xr:uid="{00000000-0005-0000-0000-0000CD300000}"/>
    <cellStyle name="Normal 2 2 4 5 3 4 2" xfId="14435" xr:uid="{00000000-0005-0000-0000-0000CE300000}"/>
    <cellStyle name="Normal 2 2 4 5 3 4 2 2" xfId="30731" xr:uid="{00000000-0005-0000-0000-0000CF300000}"/>
    <cellStyle name="Normal 2 2 4 5 3 4 3" xfId="22585" xr:uid="{00000000-0005-0000-0000-0000D0300000}"/>
    <cellStyle name="Normal 2 2 4 5 3 5" xfId="9136" xr:uid="{00000000-0005-0000-0000-0000D1300000}"/>
    <cellStyle name="Normal 2 2 4 5 3 5 2" xfId="25432" xr:uid="{00000000-0005-0000-0000-0000D2300000}"/>
    <cellStyle name="Normal 2 2 4 5 3 6" xfId="17286" xr:uid="{00000000-0005-0000-0000-0000D3300000}"/>
    <cellStyle name="Normal 2 2 4 5 4" xfId="1695" xr:uid="{00000000-0005-0000-0000-0000D4300000}"/>
    <cellStyle name="Normal 2 2 4 5 4 2" xfId="4309" xr:uid="{00000000-0005-0000-0000-0000D5300000}"/>
    <cellStyle name="Normal 2 2 4 5 4 2 2" xfId="12455" xr:uid="{00000000-0005-0000-0000-0000D6300000}"/>
    <cellStyle name="Normal 2 2 4 5 4 2 2 2" xfId="28751" xr:uid="{00000000-0005-0000-0000-0000D7300000}"/>
    <cellStyle name="Normal 2 2 4 5 4 2 3" xfId="20605" xr:uid="{00000000-0005-0000-0000-0000D8300000}"/>
    <cellStyle name="Normal 2 2 4 5 4 3" xfId="6994" xr:uid="{00000000-0005-0000-0000-0000D9300000}"/>
    <cellStyle name="Normal 2 2 4 5 4 3 2" xfId="15140" xr:uid="{00000000-0005-0000-0000-0000DA300000}"/>
    <cellStyle name="Normal 2 2 4 5 4 3 2 2" xfId="31436" xr:uid="{00000000-0005-0000-0000-0000DB300000}"/>
    <cellStyle name="Normal 2 2 4 5 4 3 3" xfId="23290" xr:uid="{00000000-0005-0000-0000-0000DC300000}"/>
    <cellStyle name="Normal 2 2 4 5 4 4" xfId="9841" xr:uid="{00000000-0005-0000-0000-0000DD300000}"/>
    <cellStyle name="Normal 2 2 4 5 4 4 2" xfId="26137" xr:uid="{00000000-0005-0000-0000-0000DE300000}"/>
    <cellStyle name="Normal 2 2 4 5 4 5" xfId="17991" xr:uid="{00000000-0005-0000-0000-0000DF300000}"/>
    <cellStyle name="Normal 2 2 4 5 5" xfId="3091" xr:uid="{00000000-0005-0000-0000-0000E0300000}"/>
    <cellStyle name="Normal 2 2 4 5 5 2" xfId="11237" xr:uid="{00000000-0005-0000-0000-0000E1300000}"/>
    <cellStyle name="Normal 2 2 4 5 5 2 2" xfId="27533" xr:uid="{00000000-0005-0000-0000-0000E2300000}"/>
    <cellStyle name="Normal 2 2 4 5 5 3" xfId="19387" xr:uid="{00000000-0005-0000-0000-0000E3300000}"/>
    <cellStyle name="Normal 2 2 4 5 6" xfId="5584" xr:uid="{00000000-0005-0000-0000-0000E4300000}"/>
    <cellStyle name="Normal 2 2 4 5 6 2" xfId="13730" xr:uid="{00000000-0005-0000-0000-0000E5300000}"/>
    <cellStyle name="Normal 2 2 4 5 6 2 2" xfId="30026" xr:uid="{00000000-0005-0000-0000-0000E6300000}"/>
    <cellStyle name="Normal 2 2 4 5 6 3" xfId="21880" xr:uid="{00000000-0005-0000-0000-0000E7300000}"/>
    <cellStyle name="Normal 2 2 4 5 7" xfId="8431" xr:uid="{00000000-0005-0000-0000-0000E8300000}"/>
    <cellStyle name="Normal 2 2 4 5 7 2" xfId="24727" xr:uid="{00000000-0005-0000-0000-0000E9300000}"/>
    <cellStyle name="Normal 2 2 4 5 8" xfId="16581" xr:uid="{00000000-0005-0000-0000-0000EA300000}"/>
    <cellStyle name="Normal 2 2 4 6" xfId="374" xr:uid="{00000000-0005-0000-0000-0000EB300000}"/>
    <cellStyle name="Normal 2 2 4 6 2" xfId="1080" xr:uid="{00000000-0005-0000-0000-0000EC300000}"/>
    <cellStyle name="Normal 2 2 4 6 2 2" xfId="2490" xr:uid="{00000000-0005-0000-0000-0000ED300000}"/>
    <cellStyle name="Normal 2 2 4 6 2 2 2" xfId="4992" xr:uid="{00000000-0005-0000-0000-0000EE300000}"/>
    <cellStyle name="Normal 2 2 4 6 2 2 2 2" xfId="13138" xr:uid="{00000000-0005-0000-0000-0000EF300000}"/>
    <cellStyle name="Normal 2 2 4 6 2 2 2 2 2" xfId="29434" xr:uid="{00000000-0005-0000-0000-0000F0300000}"/>
    <cellStyle name="Normal 2 2 4 6 2 2 2 3" xfId="21288" xr:uid="{00000000-0005-0000-0000-0000F1300000}"/>
    <cellStyle name="Normal 2 2 4 6 2 2 3" xfId="7789" xr:uid="{00000000-0005-0000-0000-0000F2300000}"/>
    <cellStyle name="Normal 2 2 4 6 2 2 3 2" xfId="15935" xr:uid="{00000000-0005-0000-0000-0000F3300000}"/>
    <cellStyle name="Normal 2 2 4 6 2 2 3 2 2" xfId="32231" xr:uid="{00000000-0005-0000-0000-0000F4300000}"/>
    <cellStyle name="Normal 2 2 4 6 2 2 3 3" xfId="24085" xr:uid="{00000000-0005-0000-0000-0000F5300000}"/>
    <cellStyle name="Normal 2 2 4 6 2 2 4" xfId="10636" xr:uid="{00000000-0005-0000-0000-0000F6300000}"/>
    <cellStyle name="Normal 2 2 4 6 2 2 4 2" xfId="26932" xr:uid="{00000000-0005-0000-0000-0000F7300000}"/>
    <cellStyle name="Normal 2 2 4 6 2 2 5" xfId="18786" xr:uid="{00000000-0005-0000-0000-0000F8300000}"/>
    <cellStyle name="Normal 2 2 4 6 2 3" xfId="3774" xr:uid="{00000000-0005-0000-0000-0000F9300000}"/>
    <cellStyle name="Normal 2 2 4 6 2 3 2" xfId="11920" xr:uid="{00000000-0005-0000-0000-0000FA300000}"/>
    <cellStyle name="Normal 2 2 4 6 2 3 2 2" xfId="28216" xr:uid="{00000000-0005-0000-0000-0000FB300000}"/>
    <cellStyle name="Normal 2 2 4 6 2 3 3" xfId="20070" xr:uid="{00000000-0005-0000-0000-0000FC300000}"/>
    <cellStyle name="Normal 2 2 4 6 2 4" xfId="6379" xr:uid="{00000000-0005-0000-0000-0000FD300000}"/>
    <cellStyle name="Normal 2 2 4 6 2 4 2" xfId="14525" xr:uid="{00000000-0005-0000-0000-0000FE300000}"/>
    <cellStyle name="Normal 2 2 4 6 2 4 2 2" xfId="30821" xr:uid="{00000000-0005-0000-0000-0000FF300000}"/>
    <cellStyle name="Normal 2 2 4 6 2 4 3" xfId="22675" xr:uid="{00000000-0005-0000-0000-000000310000}"/>
    <cellStyle name="Normal 2 2 4 6 2 5" xfId="9226" xr:uid="{00000000-0005-0000-0000-000001310000}"/>
    <cellStyle name="Normal 2 2 4 6 2 5 2" xfId="25522" xr:uid="{00000000-0005-0000-0000-000002310000}"/>
    <cellStyle name="Normal 2 2 4 6 2 6" xfId="17376" xr:uid="{00000000-0005-0000-0000-000003310000}"/>
    <cellStyle name="Normal 2 2 4 6 3" xfId="1785" xr:uid="{00000000-0005-0000-0000-000004310000}"/>
    <cellStyle name="Normal 2 2 4 6 3 2" xfId="4383" xr:uid="{00000000-0005-0000-0000-000005310000}"/>
    <cellStyle name="Normal 2 2 4 6 3 2 2" xfId="12529" xr:uid="{00000000-0005-0000-0000-000006310000}"/>
    <cellStyle name="Normal 2 2 4 6 3 2 2 2" xfId="28825" xr:uid="{00000000-0005-0000-0000-000007310000}"/>
    <cellStyle name="Normal 2 2 4 6 3 2 3" xfId="20679" xr:uid="{00000000-0005-0000-0000-000008310000}"/>
    <cellStyle name="Normal 2 2 4 6 3 3" xfId="7084" xr:uid="{00000000-0005-0000-0000-000009310000}"/>
    <cellStyle name="Normal 2 2 4 6 3 3 2" xfId="15230" xr:uid="{00000000-0005-0000-0000-00000A310000}"/>
    <cellStyle name="Normal 2 2 4 6 3 3 2 2" xfId="31526" xr:uid="{00000000-0005-0000-0000-00000B310000}"/>
    <cellStyle name="Normal 2 2 4 6 3 3 3" xfId="23380" xr:uid="{00000000-0005-0000-0000-00000C310000}"/>
    <cellStyle name="Normal 2 2 4 6 3 4" xfId="9931" xr:uid="{00000000-0005-0000-0000-00000D310000}"/>
    <cellStyle name="Normal 2 2 4 6 3 4 2" xfId="26227" xr:uid="{00000000-0005-0000-0000-00000E310000}"/>
    <cellStyle name="Normal 2 2 4 6 3 5" xfId="18081" xr:uid="{00000000-0005-0000-0000-00000F310000}"/>
    <cellStyle name="Normal 2 2 4 6 4" xfId="3165" xr:uid="{00000000-0005-0000-0000-000010310000}"/>
    <cellStyle name="Normal 2 2 4 6 4 2" xfId="11311" xr:uid="{00000000-0005-0000-0000-000011310000}"/>
    <cellStyle name="Normal 2 2 4 6 4 2 2" xfId="27607" xr:uid="{00000000-0005-0000-0000-000012310000}"/>
    <cellStyle name="Normal 2 2 4 6 4 3" xfId="19461" xr:uid="{00000000-0005-0000-0000-000013310000}"/>
    <cellStyle name="Normal 2 2 4 6 5" xfId="5674" xr:uid="{00000000-0005-0000-0000-000014310000}"/>
    <cellStyle name="Normal 2 2 4 6 5 2" xfId="13820" xr:uid="{00000000-0005-0000-0000-000015310000}"/>
    <cellStyle name="Normal 2 2 4 6 5 2 2" xfId="30116" xr:uid="{00000000-0005-0000-0000-000016310000}"/>
    <cellStyle name="Normal 2 2 4 6 5 3" xfId="21970" xr:uid="{00000000-0005-0000-0000-000017310000}"/>
    <cellStyle name="Normal 2 2 4 6 6" xfId="8521" xr:uid="{00000000-0005-0000-0000-000018310000}"/>
    <cellStyle name="Normal 2 2 4 6 6 2" xfId="24817" xr:uid="{00000000-0005-0000-0000-000019310000}"/>
    <cellStyle name="Normal 2 2 4 6 7" xfId="16671" xr:uid="{00000000-0005-0000-0000-00001A310000}"/>
    <cellStyle name="Normal 2 2 4 7" xfId="736" xr:uid="{00000000-0005-0000-0000-00001B310000}"/>
    <cellStyle name="Normal 2 2 4 7 2" xfId="2146" xr:uid="{00000000-0005-0000-0000-00001C310000}"/>
    <cellStyle name="Normal 2 2 4 7 2 2" xfId="4696" xr:uid="{00000000-0005-0000-0000-00001D310000}"/>
    <cellStyle name="Normal 2 2 4 7 2 2 2" xfId="12842" xr:uid="{00000000-0005-0000-0000-00001E310000}"/>
    <cellStyle name="Normal 2 2 4 7 2 2 2 2" xfId="29138" xr:uid="{00000000-0005-0000-0000-00001F310000}"/>
    <cellStyle name="Normal 2 2 4 7 2 2 3" xfId="20992" xr:uid="{00000000-0005-0000-0000-000020310000}"/>
    <cellStyle name="Normal 2 2 4 7 2 3" xfId="7445" xr:uid="{00000000-0005-0000-0000-000021310000}"/>
    <cellStyle name="Normal 2 2 4 7 2 3 2" xfId="15591" xr:uid="{00000000-0005-0000-0000-000022310000}"/>
    <cellStyle name="Normal 2 2 4 7 2 3 2 2" xfId="31887" xr:uid="{00000000-0005-0000-0000-000023310000}"/>
    <cellStyle name="Normal 2 2 4 7 2 3 3" xfId="23741" xr:uid="{00000000-0005-0000-0000-000024310000}"/>
    <cellStyle name="Normal 2 2 4 7 2 4" xfId="10292" xr:uid="{00000000-0005-0000-0000-000025310000}"/>
    <cellStyle name="Normal 2 2 4 7 2 4 2" xfId="26588" xr:uid="{00000000-0005-0000-0000-000026310000}"/>
    <cellStyle name="Normal 2 2 4 7 2 5" xfId="18442" xr:uid="{00000000-0005-0000-0000-000027310000}"/>
    <cellStyle name="Normal 2 2 4 7 3" xfId="3478" xr:uid="{00000000-0005-0000-0000-000028310000}"/>
    <cellStyle name="Normal 2 2 4 7 3 2" xfId="11624" xr:uid="{00000000-0005-0000-0000-000029310000}"/>
    <cellStyle name="Normal 2 2 4 7 3 2 2" xfId="27920" xr:uid="{00000000-0005-0000-0000-00002A310000}"/>
    <cellStyle name="Normal 2 2 4 7 3 3" xfId="19774" xr:uid="{00000000-0005-0000-0000-00002B310000}"/>
    <cellStyle name="Normal 2 2 4 7 4" xfId="6035" xr:uid="{00000000-0005-0000-0000-00002C310000}"/>
    <cellStyle name="Normal 2 2 4 7 4 2" xfId="14181" xr:uid="{00000000-0005-0000-0000-00002D310000}"/>
    <cellStyle name="Normal 2 2 4 7 4 2 2" xfId="30477" xr:uid="{00000000-0005-0000-0000-00002E310000}"/>
    <cellStyle name="Normal 2 2 4 7 4 3" xfId="22331" xr:uid="{00000000-0005-0000-0000-00002F310000}"/>
    <cellStyle name="Normal 2 2 4 7 5" xfId="8882" xr:uid="{00000000-0005-0000-0000-000030310000}"/>
    <cellStyle name="Normal 2 2 4 7 5 2" xfId="25178" xr:uid="{00000000-0005-0000-0000-000031310000}"/>
    <cellStyle name="Normal 2 2 4 7 6" xfId="17032" xr:uid="{00000000-0005-0000-0000-000032310000}"/>
    <cellStyle name="Normal 2 2 4 8" xfId="1441" xr:uid="{00000000-0005-0000-0000-000033310000}"/>
    <cellStyle name="Normal 2 2 4 8 2" xfId="4087" xr:uid="{00000000-0005-0000-0000-000034310000}"/>
    <cellStyle name="Normal 2 2 4 8 2 2" xfId="12233" xr:uid="{00000000-0005-0000-0000-000035310000}"/>
    <cellStyle name="Normal 2 2 4 8 2 2 2" xfId="28529" xr:uid="{00000000-0005-0000-0000-000036310000}"/>
    <cellStyle name="Normal 2 2 4 8 2 3" xfId="20383" xr:uid="{00000000-0005-0000-0000-000037310000}"/>
    <cellStyle name="Normal 2 2 4 8 3" xfId="6740" xr:uid="{00000000-0005-0000-0000-000038310000}"/>
    <cellStyle name="Normal 2 2 4 8 3 2" xfId="14886" xr:uid="{00000000-0005-0000-0000-000039310000}"/>
    <cellStyle name="Normal 2 2 4 8 3 2 2" xfId="31182" xr:uid="{00000000-0005-0000-0000-00003A310000}"/>
    <cellStyle name="Normal 2 2 4 8 3 3" xfId="23036" xr:uid="{00000000-0005-0000-0000-00003B310000}"/>
    <cellStyle name="Normal 2 2 4 8 4" xfId="9587" xr:uid="{00000000-0005-0000-0000-00003C310000}"/>
    <cellStyle name="Normal 2 2 4 8 4 2" xfId="25883" xr:uid="{00000000-0005-0000-0000-00003D310000}"/>
    <cellStyle name="Normal 2 2 4 8 5" xfId="17737" xr:uid="{00000000-0005-0000-0000-00003E310000}"/>
    <cellStyle name="Normal 2 2 4 9" xfId="2869" xr:uid="{00000000-0005-0000-0000-00003F310000}"/>
    <cellStyle name="Normal 2 2 4 9 2" xfId="11015" xr:uid="{00000000-0005-0000-0000-000040310000}"/>
    <cellStyle name="Normal 2 2 4 9 2 2" xfId="27311" xr:uid="{00000000-0005-0000-0000-000041310000}"/>
    <cellStyle name="Normal 2 2 4 9 3" xfId="19165" xr:uid="{00000000-0005-0000-0000-000042310000}"/>
    <cellStyle name="Normal 2 2 5" xfId="52" xr:uid="{00000000-0005-0000-0000-000043310000}"/>
    <cellStyle name="Normal 2 2 5 10" xfId="8199" xr:uid="{00000000-0005-0000-0000-000044310000}"/>
    <cellStyle name="Normal 2 2 5 10 2" xfId="24495" xr:uid="{00000000-0005-0000-0000-000045310000}"/>
    <cellStyle name="Normal 2 2 5 11" xfId="16349" xr:uid="{00000000-0005-0000-0000-000046310000}"/>
    <cellStyle name="Normal 2 2 5 2" xfId="142" xr:uid="{00000000-0005-0000-0000-000047310000}"/>
    <cellStyle name="Normal 2 2 5 2 2" xfId="486" xr:uid="{00000000-0005-0000-0000-000048310000}"/>
    <cellStyle name="Normal 2 2 5 2 2 2" xfId="1192" xr:uid="{00000000-0005-0000-0000-000049310000}"/>
    <cellStyle name="Normal 2 2 5 2 2 2 2" xfId="2602" xr:uid="{00000000-0005-0000-0000-00004A310000}"/>
    <cellStyle name="Normal 2 2 5 2 2 2 2 2" xfId="5084" xr:uid="{00000000-0005-0000-0000-00004B310000}"/>
    <cellStyle name="Normal 2 2 5 2 2 2 2 2 2" xfId="13230" xr:uid="{00000000-0005-0000-0000-00004C310000}"/>
    <cellStyle name="Normal 2 2 5 2 2 2 2 2 2 2" xfId="29526" xr:uid="{00000000-0005-0000-0000-00004D310000}"/>
    <cellStyle name="Normal 2 2 5 2 2 2 2 2 3" xfId="21380" xr:uid="{00000000-0005-0000-0000-00004E310000}"/>
    <cellStyle name="Normal 2 2 5 2 2 2 2 3" xfId="7901" xr:uid="{00000000-0005-0000-0000-00004F310000}"/>
    <cellStyle name="Normal 2 2 5 2 2 2 2 3 2" xfId="16047" xr:uid="{00000000-0005-0000-0000-000050310000}"/>
    <cellStyle name="Normal 2 2 5 2 2 2 2 3 2 2" xfId="32343" xr:uid="{00000000-0005-0000-0000-000051310000}"/>
    <cellStyle name="Normal 2 2 5 2 2 2 2 3 3" xfId="24197" xr:uid="{00000000-0005-0000-0000-000052310000}"/>
    <cellStyle name="Normal 2 2 5 2 2 2 2 4" xfId="10748" xr:uid="{00000000-0005-0000-0000-000053310000}"/>
    <cellStyle name="Normal 2 2 5 2 2 2 2 4 2" xfId="27044" xr:uid="{00000000-0005-0000-0000-000054310000}"/>
    <cellStyle name="Normal 2 2 5 2 2 2 2 5" xfId="18898" xr:uid="{00000000-0005-0000-0000-000055310000}"/>
    <cellStyle name="Normal 2 2 5 2 2 2 3" xfId="3866" xr:uid="{00000000-0005-0000-0000-000056310000}"/>
    <cellStyle name="Normal 2 2 5 2 2 2 3 2" xfId="12012" xr:uid="{00000000-0005-0000-0000-000057310000}"/>
    <cellStyle name="Normal 2 2 5 2 2 2 3 2 2" xfId="28308" xr:uid="{00000000-0005-0000-0000-000058310000}"/>
    <cellStyle name="Normal 2 2 5 2 2 2 3 3" xfId="20162" xr:uid="{00000000-0005-0000-0000-000059310000}"/>
    <cellStyle name="Normal 2 2 5 2 2 2 4" xfId="6491" xr:uid="{00000000-0005-0000-0000-00005A310000}"/>
    <cellStyle name="Normal 2 2 5 2 2 2 4 2" xfId="14637" xr:uid="{00000000-0005-0000-0000-00005B310000}"/>
    <cellStyle name="Normal 2 2 5 2 2 2 4 2 2" xfId="30933" xr:uid="{00000000-0005-0000-0000-00005C310000}"/>
    <cellStyle name="Normal 2 2 5 2 2 2 4 3" xfId="22787" xr:uid="{00000000-0005-0000-0000-00005D310000}"/>
    <cellStyle name="Normal 2 2 5 2 2 2 5" xfId="9338" xr:uid="{00000000-0005-0000-0000-00005E310000}"/>
    <cellStyle name="Normal 2 2 5 2 2 2 5 2" xfId="25634" xr:uid="{00000000-0005-0000-0000-00005F310000}"/>
    <cellStyle name="Normal 2 2 5 2 2 2 6" xfId="17488" xr:uid="{00000000-0005-0000-0000-000060310000}"/>
    <cellStyle name="Normal 2 2 5 2 2 3" xfId="1897" xr:uid="{00000000-0005-0000-0000-000061310000}"/>
    <cellStyle name="Normal 2 2 5 2 2 3 2" xfId="4475" xr:uid="{00000000-0005-0000-0000-000062310000}"/>
    <cellStyle name="Normal 2 2 5 2 2 3 2 2" xfId="12621" xr:uid="{00000000-0005-0000-0000-000063310000}"/>
    <cellStyle name="Normal 2 2 5 2 2 3 2 2 2" xfId="28917" xr:uid="{00000000-0005-0000-0000-000064310000}"/>
    <cellStyle name="Normal 2 2 5 2 2 3 2 3" xfId="20771" xr:uid="{00000000-0005-0000-0000-000065310000}"/>
    <cellStyle name="Normal 2 2 5 2 2 3 3" xfId="7196" xr:uid="{00000000-0005-0000-0000-000066310000}"/>
    <cellStyle name="Normal 2 2 5 2 2 3 3 2" xfId="15342" xr:uid="{00000000-0005-0000-0000-000067310000}"/>
    <cellStyle name="Normal 2 2 5 2 2 3 3 2 2" xfId="31638" xr:uid="{00000000-0005-0000-0000-000068310000}"/>
    <cellStyle name="Normal 2 2 5 2 2 3 3 3" xfId="23492" xr:uid="{00000000-0005-0000-0000-000069310000}"/>
    <cellStyle name="Normal 2 2 5 2 2 3 4" xfId="10043" xr:uid="{00000000-0005-0000-0000-00006A310000}"/>
    <cellStyle name="Normal 2 2 5 2 2 3 4 2" xfId="26339" xr:uid="{00000000-0005-0000-0000-00006B310000}"/>
    <cellStyle name="Normal 2 2 5 2 2 3 5" xfId="18193" xr:uid="{00000000-0005-0000-0000-00006C310000}"/>
    <cellStyle name="Normal 2 2 5 2 2 4" xfId="3257" xr:uid="{00000000-0005-0000-0000-00006D310000}"/>
    <cellStyle name="Normal 2 2 5 2 2 4 2" xfId="11403" xr:uid="{00000000-0005-0000-0000-00006E310000}"/>
    <cellStyle name="Normal 2 2 5 2 2 4 2 2" xfId="27699" xr:uid="{00000000-0005-0000-0000-00006F310000}"/>
    <cellStyle name="Normal 2 2 5 2 2 4 3" xfId="19553" xr:uid="{00000000-0005-0000-0000-000070310000}"/>
    <cellStyle name="Normal 2 2 5 2 2 5" xfId="5786" xr:uid="{00000000-0005-0000-0000-000071310000}"/>
    <cellStyle name="Normal 2 2 5 2 2 5 2" xfId="13932" xr:uid="{00000000-0005-0000-0000-000072310000}"/>
    <cellStyle name="Normal 2 2 5 2 2 5 2 2" xfId="30228" xr:uid="{00000000-0005-0000-0000-000073310000}"/>
    <cellStyle name="Normal 2 2 5 2 2 5 3" xfId="22082" xr:uid="{00000000-0005-0000-0000-000074310000}"/>
    <cellStyle name="Normal 2 2 5 2 2 6" xfId="8633" xr:uid="{00000000-0005-0000-0000-000075310000}"/>
    <cellStyle name="Normal 2 2 5 2 2 6 2" xfId="24929" xr:uid="{00000000-0005-0000-0000-000076310000}"/>
    <cellStyle name="Normal 2 2 5 2 2 7" xfId="16783" xr:uid="{00000000-0005-0000-0000-000077310000}"/>
    <cellStyle name="Normal 2 2 5 2 3" xfId="848" xr:uid="{00000000-0005-0000-0000-000078310000}"/>
    <cellStyle name="Normal 2 2 5 2 3 2" xfId="2258" xr:uid="{00000000-0005-0000-0000-000079310000}"/>
    <cellStyle name="Normal 2 2 5 2 3 2 2" xfId="4788" xr:uid="{00000000-0005-0000-0000-00007A310000}"/>
    <cellStyle name="Normal 2 2 5 2 3 2 2 2" xfId="12934" xr:uid="{00000000-0005-0000-0000-00007B310000}"/>
    <cellStyle name="Normal 2 2 5 2 3 2 2 2 2" xfId="29230" xr:uid="{00000000-0005-0000-0000-00007C310000}"/>
    <cellStyle name="Normal 2 2 5 2 3 2 2 3" xfId="21084" xr:uid="{00000000-0005-0000-0000-00007D310000}"/>
    <cellStyle name="Normal 2 2 5 2 3 2 3" xfId="7557" xr:uid="{00000000-0005-0000-0000-00007E310000}"/>
    <cellStyle name="Normal 2 2 5 2 3 2 3 2" xfId="15703" xr:uid="{00000000-0005-0000-0000-00007F310000}"/>
    <cellStyle name="Normal 2 2 5 2 3 2 3 2 2" xfId="31999" xr:uid="{00000000-0005-0000-0000-000080310000}"/>
    <cellStyle name="Normal 2 2 5 2 3 2 3 3" xfId="23853" xr:uid="{00000000-0005-0000-0000-000081310000}"/>
    <cellStyle name="Normal 2 2 5 2 3 2 4" xfId="10404" xr:uid="{00000000-0005-0000-0000-000082310000}"/>
    <cellStyle name="Normal 2 2 5 2 3 2 4 2" xfId="26700" xr:uid="{00000000-0005-0000-0000-000083310000}"/>
    <cellStyle name="Normal 2 2 5 2 3 2 5" xfId="18554" xr:uid="{00000000-0005-0000-0000-000084310000}"/>
    <cellStyle name="Normal 2 2 5 2 3 3" xfId="3570" xr:uid="{00000000-0005-0000-0000-000085310000}"/>
    <cellStyle name="Normal 2 2 5 2 3 3 2" xfId="11716" xr:uid="{00000000-0005-0000-0000-000086310000}"/>
    <cellStyle name="Normal 2 2 5 2 3 3 2 2" xfId="28012" xr:uid="{00000000-0005-0000-0000-000087310000}"/>
    <cellStyle name="Normal 2 2 5 2 3 3 3" xfId="19866" xr:uid="{00000000-0005-0000-0000-000088310000}"/>
    <cellStyle name="Normal 2 2 5 2 3 4" xfId="6147" xr:uid="{00000000-0005-0000-0000-000089310000}"/>
    <cellStyle name="Normal 2 2 5 2 3 4 2" xfId="14293" xr:uid="{00000000-0005-0000-0000-00008A310000}"/>
    <cellStyle name="Normal 2 2 5 2 3 4 2 2" xfId="30589" xr:uid="{00000000-0005-0000-0000-00008B310000}"/>
    <cellStyle name="Normal 2 2 5 2 3 4 3" xfId="22443" xr:uid="{00000000-0005-0000-0000-00008C310000}"/>
    <cellStyle name="Normal 2 2 5 2 3 5" xfId="8994" xr:uid="{00000000-0005-0000-0000-00008D310000}"/>
    <cellStyle name="Normal 2 2 5 2 3 5 2" xfId="25290" xr:uid="{00000000-0005-0000-0000-00008E310000}"/>
    <cellStyle name="Normal 2 2 5 2 3 6" xfId="17144" xr:uid="{00000000-0005-0000-0000-00008F310000}"/>
    <cellStyle name="Normal 2 2 5 2 4" xfId="1553" xr:uid="{00000000-0005-0000-0000-000090310000}"/>
    <cellStyle name="Normal 2 2 5 2 4 2" xfId="4179" xr:uid="{00000000-0005-0000-0000-000091310000}"/>
    <cellStyle name="Normal 2 2 5 2 4 2 2" xfId="12325" xr:uid="{00000000-0005-0000-0000-000092310000}"/>
    <cellStyle name="Normal 2 2 5 2 4 2 2 2" xfId="28621" xr:uid="{00000000-0005-0000-0000-000093310000}"/>
    <cellStyle name="Normal 2 2 5 2 4 2 3" xfId="20475" xr:uid="{00000000-0005-0000-0000-000094310000}"/>
    <cellStyle name="Normal 2 2 5 2 4 3" xfId="6852" xr:uid="{00000000-0005-0000-0000-000095310000}"/>
    <cellStyle name="Normal 2 2 5 2 4 3 2" xfId="14998" xr:uid="{00000000-0005-0000-0000-000096310000}"/>
    <cellStyle name="Normal 2 2 5 2 4 3 2 2" xfId="31294" xr:uid="{00000000-0005-0000-0000-000097310000}"/>
    <cellStyle name="Normal 2 2 5 2 4 3 3" xfId="23148" xr:uid="{00000000-0005-0000-0000-000098310000}"/>
    <cellStyle name="Normal 2 2 5 2 4 4" xfId="9699" xr:uid="{00000000-0005-0000-0000-000099310000}"/>
    <cellStyle name="Normal 2 2 5 2 4 4 2" xfId="25995" xr:uid="{00000000-0005-0000-0000-00009A310000}"/>
    <cellStyle name="Normal 2 2 5 2 4 5" xfId="17849" xr:uid="{00000000-0005-0000-0000-00009B310000}"/>
    <cellStyle name="Normal 2 2 5 2 5" xfId="2961" xr:uid="{00000000-0005-0000-0000-00009C310000}"/>
    <cellStyle name="Normal 2 2 5 2 5 2" xfId="11107" xr:uid="{00000000-0005-0000-0000-00009D310000}"/>
    <cellStyle name="Normal 2 2 5 2 5 2 2" xfId="27403" xr:uid="{00000000-0005-0000-0000-00009E310000}"/>
    <cellStyle name="Normal 2 2 5 2 5 3" xfId="19257" xr:uid="{00000000-0005-0000-0000-00009F310000}"/>
    <cellStyle name="Normal 2 2 5 2 6" xfId="5442" xr:uid="{00000000-0005-0000-0000-0000A0310000}"/>
    <cellStyle name="Normal 2 2 5 2 6 2" xfId="13588" xr:uid="{00000000-0005-0000-0000-0000A1310000}"/>
    <cellStyle name="Normal 2 2 5 2 6 2 2" xfId="29884" xr:uid="{00000000-0005-0000-0000-0000A2310000}"/>
    <cellStyle name="Normal 2 2 5 2 6 3" xfId="21738" xr:uid="{00000000-0005-0000-0000-0000A3310000}"/>
    <cellStyle name="Normal 2 2 5 2 7" xfId="8289" xr:uid="{00000000-0005-0000-0000-0000A4310000}"/>
    <cellStyle name="Normal 2 2 5 2 7 2" xfId="24585" xr:uid="{00000000-0005-0000-0000-0000A5310000}"/>
    <cellStyle name="Normal 2 2 5 2 8" xfId="16439" xr:uid="{00000000-0005-0000-0000-0000A6310000}"/>
    <cellStyle name="Normal 2 2 5 3" xfId="224" xr:uid="{00000000-0005-0000-0000-0000A7310000}"/>
    <cellStyle name="Normal 2 2 5 3 2" xfId="568" xr:uid="{00000000-0005-0000-0000-0000A8310000}"/>
    <cellStyle name="Normal 2 2 5 3 2 2" xfId="1274" xr:uid="{00000000-0005-0000-0000-0000A9310000}"/>
    <cellStyle name="Normal 2 2 5 3 2 2 2" xfId="2684" xr:uid="{00000000-0005-0000-0000-0000AA310000}"/>
    <cellStyle name="Normal 2 2 5 3 2 2 2 2" xfId="5158" xr:uid="{00000000-0005-0000-0000-0000AB310000}"/>
    <cellStyle name="Normal 2 2 5 3 2 2 2 2 2" xfId="13304" xr:uid="{00000000-0005-0000-0000-0000AC310000}"/>
    <cellStyle name="Normal 2 2 5 3 2 2 2 2 2 2" xfId="29600" xr:uid="{00000000-0005-0000-0000-0000AD310000}"/>
    <cellStyle name="Normal 2 2 5 3 2 2 2 2 3" xfId="21454" xr:uid="{00000000-0005-0000-0000-0000AE310000}"/>
    <cellStyle name="Normal 2 2 5 3 2 2 2 3" xfId="7983" xr:uid="{00000000-0005-0000-0000-0000AF310000}"/>
    <cellStyle name="Normal 2 2 5 3 2 2 2 3 2" xfId="16129" xr:uid="{00000000-0005-0000-0000-0000B0310000}"/>
    <cellStyle name="Normal 2 2 5 3 2 2 2 3 2 2" xfId="32425" xr:uid="{00000000-0005-0000-0000-0000B1310000}"/>
    <cellStyle name="Normal 2 2 5 3 2 2 2 3 3" xfId="24279" xr:uid="{00000000-0005-0000-0000-0000B2310000}"/>
    <cellStyle name="Normal 2 2 5 3 2 2 2 4" xfId="10830" xr:uid="{00000000-0005-0000-0000-0000B3310000}"/>
    <cellStyle name="Normal 2 2 5 3 2 2 2 4 2" xfId="27126" xr:uid="{00000000-0005-0000-0000-0000B4310000}"/>
    <cellStyle name="Normal 2 2 5 3 2 2 2 5" xfId="18980" xr:uid="{00000000-0005-0000-0000-0000B5310000}"/>
    <cellStyle name="Normal 2 2 5 3 2 2 3" xfId="3940" xr:uid="{00000000-0005-0000-0000-0000B6310000}"/>
    <cellStyle name="Normal 2 2 5 3 2 2 3 2" xfId="12086" xr:uid="{00000000-0005-0000-0000-0000B7310000}"/>
    <cellStyle name="Normal 2 2 5 3 2 2 3 2 2" xfId="28382" xr:uid="{00000000-0005-0000-0000-0000B8310000}"/>
    <cellStyle name="Normal 2 2 5 3 2 2 3 3" xfId="20236" xr:uid="{00000000-0005-0000-0000-0000B9310000}"/>
    <cellStyle name="Normal 2 2 5 3 2 2 4" xfId="6573" xr:uid="{00000000-0005-0000-0000-0000BA310000}"/>
    <cellStyle name="Normal 2 2 5 3 2 2 4 2" xfId="14719" xr:uid="{00000000-0005-0000-0000-0000BB310000}"/>
    <cellStyle name="Normal 2 2 5 3 2 2 4 2 2" xfId="31015" xr:uid="{00000000-0005-0000-0000-0000BC310000}"/>
    <cellStyle name="Normal 2 2 5 3 2 2 4 3" xfId="22869" xr:uid="{00000000-0005-0000-0000-0000BD310000}"/>
    <cellStyle name="Normal 2 2 5 3 2 2 5" xfId="9420" xr:uid="{00000000-0005-0000-0000-0000BE310000}"/>
    <cellStyle name="Normal 2 2 5 3 2 2 5 2" xfId="25716" xr:uid="{00000000-0005-0000-0000-0000BF310000}"/>
    <cellStyle name="Normal 2 2 5 3 2 2 6" xfId="17570" xr:uid="{00000000-0005-0000-0000-0000C0310000}"/>
    <cellStyle name="Normal 2 2 5 3 2 3" xfId="1979" xr:uid="{00000000-0005-0000-0000-0000C1310000}"/>
    <cellStyle name="Normal 2 2 5 3 2 3 2" xfId="4549" xr:uid="{00000000-0005-0000-0000-0000C2310000}"/>
    <cellStyle name="Normal 2 2 5 3 2 3 2 2" xfId="12695" xr:uid="{00000000-0005-0000-0000-0000C3310000}"/>
    <cellStyle name="Normal 2 2 5 3 2 3 2 2 2" xfId="28991" xr:uid="{00000000-0005-0000-0000-0000C4310000}"/>
    <cellStyle name="Normal 2 2 5 3 2 3 2 3" xfId="20845" xr:uid="{00000000-0005-0000-0000-0000C5310000}"/>
    <cellStyle name="Normal 2 2 5 3 2 3 3" xfId="7278" xr:uid="{00000000-0005-0000-0000-0000C6310000}"/>
    <cellStyle name="Normal 2 2 5 3 2 3 3 2" xfId="15424" xr:uid="{00000000-0005-0000-0000-0000C7310000}"/>
    <cellStyle name="Normal 2 2 5 3 2 3 3 2 2" xfId="31720" xr:uid="{00000000-0005-0000-0000-0000C8310000}"/>
    <cellStyle name="Normal 2 2 5 3 2 3 3 3" xfId="23574" xr:uid="{00000000-0005-0000-0000-0000C9310000}"/>
    <cellStyle name="Normal 2 2 5 3 2 3 4" xfId="10125" xr:uid="{00000000-0005-0000-0000-0000CA310000}"/>
    <cellStyle name="Normal 2 2 5 3 2 3 4 2" xfId="26421" xr:uid="{00000000-0005-0000-0000-0000CB310000}"/>
    <cellStyle name="Normal 2 2 5 3 2 3 5" xfId="18275" xr:uid="{00000000-0005-0000-0000-0000CC310000}"/>
    <cellStyle name="Normal 2 2 5 3 2 4" xfId="3331" xr:uid="{00000000-0005-0000-0000-0000CD310000}"/>
    <cellStyle name="Normal 2 2 5 3 2 4 2" xfId="11477" xr:uid="{00000000-0005-0000-0000-0000CE310000}"/>
    <cellStyle name="Normal 2 2 5 3 2 4 2 2" xfId="27773" xr:uid="{00000000-0005-0000-0000-0000CF310000}"/>
    <cellStyle name="Normal 2 2 5 3 2 4 3" xfId="19627" xr:uid="{00000000-0005-0000-0000-0000D0310000}"/>
    <cellStyle name="Normal 2 2 5 3 2 5" xfId="5868" xr:uid="{00000000-0005-0000-0000-0000D1310000}"/>
    <cellStyle name="Normal 2 2 5 3 2 5 2" xfId="14014" xr:uid="{00000000-0005-0000-0000-0000D2310000}"/>
    <cellStyle name="Normal 2 2 5 3 2 5 2 2" xfId="30310" xr:uid="{00000000-0005-0000-0000-0000D3310000}"/>
    <cellStyle name="Normal 2 2 5 3 2 5 3" xfId="22164" xr:uid="{00000000-0005-0000-0000-0000D4310000}"/>
    <cellStyle name="Normal 2 2 5 3 2 6" xfId="8715" xr:uid="{00000000-0005-0000-0000-0000D5310000}"/>
    <cellStyle name="Normal 2 2 5 3 2 6 2" xfId="25011" xr:uid="{00000000-0005-0000-0000-0000D6310000}"/>
    <cellStyle name="Normal 2 2 5 3 2 7" xfId="16865" xr:uid="{00000000-0005-0000-0000-0000D7310000}"/>
    <cellStyle name="Normal 2 2 5 3 3" xfId="930" xr:uid="{00000000-0005-0000-0000-0000D8310000}"/>
    <cellStyle name="Normal 2 2 5 3 3 2" xfId="2340" xr:uid="{00000000-0005-0000-0000-0000D9310000}"/>
    <cellStyle name="Normal 2 2 5 3 3 2 2" xfId="4862" xr:uid="{00000000-0005-0000-0000-0000DA310000}"/>
    <cellStyle name="Normal 2 2 5 3 3 2 2 2" xfId="13008" xr:uid="{00000000-0005-0000-0000-0000DB310000}"/>
    <cellStyle name="Normal 2 2 5 3 3 2 2 2 2" xfId="29304" xr:uid="{00000000-0005-0000-0000-0000DC310000}"/>
    <cellStyle name="Normal 2 2 5 3 3 2 2 3" xfId="21158" xr:uid="{00000000-0005-0000-0000-0000DD310000}"/>
    <cellStyle name="Normal 2 2 5 3 3 2 3" xfId="7639" xr:uid="{00000000-0005-0000-0000-0000DE310000}"/>
    <cellStyle name="Normal 2 2 5 3 3 2 3 2" xfId="15785" xr:uid="{00000000-0005-0000-0000-0000DF310000}"/>
    <cellStyle name="Normal 2 2 5 3 3 2 3 2 2" xfId="32081" xr:uid="{00000000-0005-0000-0000-0000E0310000}"/>
    <cellStyle name="Normal 2 2 5 3 3 2 3 3" xfId="23935" xr:uid="{00000000-0005-0000-0000-0000E1310000}"/>
    <cellStyle name="Normal 2 2 5 3 3 2 4" xfId="10486" xr:uid="{00000000-0005-0000-0000-0000E2310000}"/>
    <cellStyle name="Normal 2 2 5 3 3 2 4 2" xfId="26782" xr:uid="{00000000-0005-0000-0000-0000E3310000}"/>
    <cellStyle name="Normal 2 2 5 3 3 2 5" xfId="18636" xr:uid="{00000000-0005-0000-0000-0000E4310000}"/>
    <cellStyle name="Normal 2 2 5 3 3 3" xfId="3644" xr:uid="{00000000-0005-0000-0000-0000E5310000}"/>
    <cellStyle name="Normal 2 2 5 3 3 3 2" xfId="11790" xr:uid="{00000000-0005-0000-0000-0000E6310000}"/>
    <cellStyle name="Normal 2 2 5 3 3 3 2 2" xfId="28086" xr:uid="{00000000-0005-0000-0000-0000E7310000}"/>
    <cellStyle name="Normal 2 2 5 3 3 3 3" xfId="19940" xr:uid="{00000000-0005-0000-0000-0000E8310000}"/>
    <cellStyle name="Normal 2 2 5 3 3 4" xfId="6229" xr:uid="{00000000-0005-0000-0000-0000E9310000}"/>
    <cellStyle name="Normal 2 2 5 3 3 4 2" xfId="14375" xr:uid="{00000000-0005-0000-0000-0000EA310000}"/>
    <cellStyle name="Normal 2 2 5 3 3 4 2 2" xfId="30671" xr:uid="{00000000-0005-0000-0000-0000EB310000}"/>
    <cellStyle name="Normal 2 2 5 3 3 4 3" xfId="22525" xr:uid="{00000000-0005-0000-0000-0000EC310000}"/>
    <cellStyle name="Normal 2 2 5 3 3 5" xfId="9076" xr:uid="{00000000-0005-0000-0000-0000ED310000}"/>
    <cellStyle name="Normal 2 2 5 3 3 5 2" xfId="25372" xr:uid="{00000000-0005-0000-0000-0000EE310000}"/>
    <cellStyle name="Normal 2 2 5 3 3 6" xfId="17226" xr:uid="{00000000-0005-0000-0000-0000EF310000}"/>
    <cellStyle name="Normal 2 2 5 3 4" xfId="1635" xr:uid="{00000000-0005-0000-0000-0000F0310000}"/>
    <cellStyle name="Normal 2 2 5 3 4 2" xfId="4253" xr:uid="{00000000-0005-0000-0000-0000F1310000}"/>
    <cellStyle name="Normal 2 2 5 3 4 2 2" xfId="12399" xr:uid="{00000000-0005-0000-0000-0000F2310000}"/>
    <cellStyle name="Normal 2 2 5 3 4 2 2 2" xfId="28695" xr:uid="{00000000-0005-0000-0000-0000F3310000}"/>
    <cellStyle name="Normal 2 2 5 3 4 2 3" xfId="20549" xr:uid="{00000000-0005-0000-0000-0000F4310000}"/>
    <cellStyle name="Normal 2 2 5 3 4 3" xfId="6934" xr:uid="{00000000-0005-0000-0000-0000F5310000}"/>
    <cellStyle name="Normal 2 2 5 3 4 3 2" xfId="15080" xr:uid="{00000000-0005-0000-0000-0000F6310000}"/>
    <cellStyle name="Normal 2 2 5 3 4 3 2 2" xfId="31376" xr:uid="{00000000-0005-0000-0000-0000F7310000}"/>
    <cellStyle name="Normal 2 2 5 3 4 3 3" xfId="23230" xr:uid="{00000000-0005-0000-0000-0000F8310000}"/>
    <cellStyle name="Normal 2 2 5 3 4 4" xfId="9781" xr:uid="{00000000-0005-0000-0000-0000F9310000}"/>
    <cellStyle name="Normal 2 2 5 3 4 4 2" xfId="26077" xr:uid="{00000000-0005-0000-0000-0000FA310000}"/>
    <cellStyle name="Normal 2 2 5 3 4 5" xfId="17931" xr:uid="{00000000-0005-0000-0000-0000FB310000}"/>
    <cellStyle name="Normal 2 2 5 3 5" xfId="3035" xr:uid="{00000000-0005-0000-0000-0000FC310000}"/>
    <cellStyle name="Normal 2 2 5 3 5 2" xfId="11181" xr:uid="{00000000-0005-0000-0000-0000FD310000}"/>
    <cellStyle name="Normal 2 2 5 3 5 2 2" xfId="27477" xr:uid="{00000000-0005-0000-0000-0000FE310000}"/>
    <cellStyle name="Normal 2 2 5 3 5 3" xfId="19331" xr:uid="{00000000-0005-0000-0000-0000FF310000}"/>
    <cellStyle name="Normal 2 2 5 3 6" xfId="5524" xr:uid="{00000000-0005-0000-0000-000000320000}"/>
    <cellStyle name="Normal 2 2 5 3 6 2" xfId="13670" xr:uid="{00000000-0005-0000-0000-000001320000}"/>
    <cellStyle name="Normal 2 2 5 3 6 2 2" xfId="29966" xr:uid="{00000000-0005-0000-0000-000002320000}"/>
    <cellStyle name="Normal 2 2 5 3 6 3" xfId="21820" xr:uid="{00000000-0005-0000-0000-000003320000}"/>
    <cellStyle name="Normal 2 2 5 3 7" xfId="8371" xr:uid="{00000000-0005-0000-0000-000004320000}"/>
    <cellStyle name="Normal 2 2 5 3 7 2" xfId="24667" xr:uid="{00000000-0005-0000-0000-000005320000}"/>
    <cellStyle name="Normal 2 2 5 3 8" xfId="16521" xr:uid="{00000000-0005-0000-0000-000006320000}"/>
    <cellStyle name="Normal 2 2 5 4" xfId="306" xr:uid="{00000000-0005-0000-0000-000007320000}"/>
    <cellStyle name="Normal 2 2 5 4 2" xfId="650" xr:uid="{00000000-0005-0000-0000-000008320000}"/>
    <cellStyle name="Normal 2 2 5 4 2 2" xfId="1356" xr:uid="{00000000-0005-0000-0000-000009320000}"/>
    <cellStyle name="Normal 2 2 5 4 2 2 2" xfId="2766" xr:uid="{00000000-0005-0000-0000-00000A320000}"/>
    <cellStyle name="Normal 2 2 5 4 2 2 2 2" xfId="5232" xr:uid="{00000000-0005-0000-0000-00000B320000}"/>
    <cellStyle name="Normal 2 2 5 4 2 2 2 2 2" xfId="13378" xr:uid="{00000000-0005-0000-0000-00000C320000}"/>
    <cellStyle name="Normal 2 2 5 4 2 2 2 2 2 2" xfId="29674" xr:uid="{00000000-0005-0000-0000-00000D320000}"/>
    <cellStyle name="Normal 2 2 5 4 2 2 2 2 3" xfId="21528" xr:uid="{00000000-0005-0000-0000-00000E320000}"/>
    <cellStyle name="Normal 2 2 5 4 2 2 2 3" xfId="8065" xr:uid="{00000000-0005-0000-0000-00000F320000}"/>
    <cellStyle name="Normal 2 2 5 4 2 2 2 3 2" xfId="16211" xr:uid="{00000000-0005-0000-0000-000010320000}"/>
    <cellStyle name="Normal 2 2 5 4 2 2 2 3 2 2" xfId="32507" xr:uid="{00000000-0005-0000-0000-000011320000}"/>
    <cellStyle name="Normal 2 2 5 4 2 2 2 3 3" xfId="24361" xr:uid="{00000000-0005-0000-0000-000012320000}"/>
    <cellStyle name="Normal 2 2 5 4 2 2 2 4" xfId="10912" xr:uid="{00000000-0005-0000-0000-000013320000}"/>
    <cellStyle name="Normal 2 2 5 4 2 2 2 4 2" xfId="27208" xr:uid="{00000000-0005-0000-0000-000014320000}"/>
    <cellStyle name="Normal 2 2 5 4 2 2 2 5" xfId="19062" xr:uid="{00000000-0005-0000-0000-000015320000}"/>
    <cellStyle name="Normal 2 2 5 4 2 2 3" xfId="4014" xr:uid="{00000000-0005-0000-0000-000016320000}"/>
    <cellStyle name="Normal 2 2 5 4 2 2 3 2" xfId="12160" xr:uid="{00000000-0005-0000-0000-000017320000}"/>
    <cellStyle name="Normal 2 2 5 4 2 2 3 2 2" xfId="28456" xr:uid="{00000000-0005-0000-0000-000018320000}"/>
    <cellStyle name="Normal 2 2 5 4 2 2 3 3" xfId="20310" xr:uid="{00000000-0005-0000-0000-000019320000}"/>
    <cellStyle name="Normal 2 2 5 4 2 2 4" xfId="6655" xr:uid="{00000000-0005-0000-0000-00001A320000}"/>
    <cellStyle name="Normal 2 2 5 4 2 2 4 2" xfId="14801" xr:uid="{00000000-0005-0000-0000-00001B320000}"/>
    <cellStyle name="Normal 2 2 5 4 2 2 4 2 2" xfId="31097" xr:uid="{00000000-0005-0000-0000-00001C320000}"/>
    <cellStyle name="Normal 2 2 5 4 2 2 4 3" xfId="22951" xr:uid="{00000000-0005-0000-0000-00001D320000}"/>
    <cellStyle name="Normal 2 2 5 4 2 2 5" xfId="9502" xr:uid="{00000000-0005-0000-0000-00001E320000}"/>
    <cellStyle name="Normal 2 2 5 4 2 2 5 2" xfId="25798" xr:uid="{00000000-0005-0000-0000-00001F320000}"/>
    <cellStyle name="Normal 2 2 5 4 2 2 6" xfId="17652" xr:uid="{00000000-0005-0000-0000-000020320000}"/>
    <cellStyle name="Normal 2 2 5 4 2 3" xfId="2061" xr:uid="{00000000-0005-0000-0000-000021320000}"/>
    <cellStyle name="Normal 2 2 5 4 2 3 2" xfId="4623" xr:uid="{00000000-0005-0000-0000-000022320000}"/>
    <cellStyle name="Normal 2 2 5 4 2 3 2 2" xfId="12769" xr:uid="{00000000-0005-0000-0000-000023320000}"/>
    <cellStyle name="Normal 2 2 5 4 2 3 2 2 2" xfId="29065" xr:uid="{00000000-0005-0000-0000-000024320000}"/>
    <cellStyle name="Normal 2 2 5 4 2 3 2 3" xfId="20919" xr:uid="{00000000-0005-0000-0000-000025320000}"/>
    <cellStyle name="Normal 2 2 5 4 2 3 3" xfId="7360" xr:uid="{00000000-0005-0000-0000-000026320000}"/>
    <cellStyle name="Normal 2 2 5 4 2 3 3 2" xfId="15506" xr:uid="{00000000-0005-0000-0000-000027320000}"/>
    <cellStyle name="Normal 2 2 5 4 2 3 3 2 2" xfId="31802" xr:uid="{00000000-0005-0000-0000-000028320000}"/>
    <cellStyle name="Normal 2 2 5 4 2 3 3 3" xfId="23656" xr:uid="{00000000-0005-0000-0000-000029320000}"/>
    <cellStyle name="Normal 2 2 5 4 2 3 4" xfId="10207" xr:uid="{00000000-0005-0000-0000-00002A320000}"/>
    <cellStyle name="Normal 2 2 5 4 2 3 4 2" xfId="26503" xr:uid="{00000000-0005-0000-0000-00002B320000}"/>
    <cellStyle name="Normal 2 2 5 4 2 3 5" xfId="18357" xr:uid="{00000000-0005-0000-0000-00002C320000}"/>
    <cellStyle name="Normal 2 2 5 4 2 4" xfId="3405" xr:uid="{00000000-0005-0000-0000-00002D320000}"/>
    <cellStyle name="Normal 2 2 5 4 2 4 2" xfId="11551" xr:uid="{00000000-0005-0000-0000-00002E320000}"/>
    <cellStyle name="Normal 2 2 5 4 2 4 2 2" xfId="27847" xr:uid="{00000000-0005-0000-0000-00002F320000}"/>
    <cellStyle name="Normal 2 2 5 4 2 4 3" xfId="19701" xr:uid="{00000000-0005-0000-0000-000030320000}"/>
    <cellStyle name="Normal 2 2 5 4 2 5" xfId="5950" xr:uid="{00000000-0005-0000-0000-000031320000}"/>
    <cellStyle name="Normal 2 2 5 4 2 5 2" xfId="14096" xr:uid="{00000000-0005-0000-0000-000032320000}"/>
    <cellStyle name="Normal 2 2 5 4 2 5 2 2" xfId="30392" xr:uid="{00000000-0005-0000-0000-000033320000}"/>
    <cellStyle name="Normal 2 2 5 4 2 5 3" xfId="22246" xr:uid="{00000000-0005-0000-0000-000034320000}"/>
    <cellStyle name="Normal 2 2 5 4 2 6" xfId="8797" xr:uid="{00000000-0005-0000-0000-000035320000}"/>
    <cellStyle name="Normal 2 2 5 4 2 6 2" xfId="25093" xr:uid="{00000000-0005-0000-0000-000036320000}"/>
    <cellStyle name="Normal 2 2 5 4 2 7" xfId="16947" xr:uid="{00000000-0005-0000-0000-000037320000}"/>
    <cellStyle name="Normal 2 2 5 4 3" xfId="1012" xr:uid="{00000000-0005-0000-0000-000038320000}"/>
    <cellStyle name="Normal 2 2 5 4 3 2" xfId="2422" xr:uid="{00000000-0005-0000-0000-000039320000}"/>
    <cellStyle name="Normal 2 2 5 4 3 2 2" xfId="4936" xr:uid="{00000000-0005-0000-0000-00003A320000}"/>
    <cellStyle name="Normal 2 2 5 4 3 2 2 2" xfId="13082" xr:uid="{00000000-0005-0000-0000-00003B320000}"/>
    <cellStyle name="Normal 2 2 5 4 3 2 2 2 2" xfId="29378" xr:uid="{00000000-0005-0000-0000-00003C320000}"/>
    <cellStyle name="Normal 2 2 5 4 3 2 2 3" xfId="21232" xr:uid="{00000000-0005-0000-0000-00003D320000}"/>
    <cellStyle name="Normal 2 2 5 4 3 2 3" xfId="7721" xr:uid="{00000000-0005-0000-0000-00003E320000}"/>
    <cellStyle name="Normal 2 2 5 4 3 2 3 2" xfId="15867" xr:uid="{00000000-0005-0000-0000-00003F320000}"/>
    <cellStyle name="Normal 2 2 5 4 3 2 3 2 2" xfId="32163" xr:uid="{00000000-0005-0000-0000-000040320000}"/>
    <cellStyle name="Normal 2 2 5 4 3 2 3 3" xfId="24017" xr:uid="{00000000-0005-0000-0000-000041320000}"/>
    <cellStyle name="Normal 2 2 5 4 3 2 4" xfId="10568" xr:uid="{00000000-0005-0000-0000-000042320000}"/>
    <cellStyle name="Normal 2 2 5 4 3 2 4 2" xfId="26864" xr:uid="{00000000-0005-0000-0000-000043320000}"/>
    <cellStyle name="Normal 2 2 5 4 3 2 5" xfId="18718" xr:uid="{00000000-0005-0000-0000-000044320000}"/>
    <cellStyle name="Normal 2 2 5 4 3 3" xfId="3718" xr:uid="{00000000-0005-0000-0000-000045320000}"/>
    <cellStyle name="Normal 2 2 5 4 3 3 2" xfId="11864" xr:uid="{00000000-0005-0000-0000-000046320000}"/>
    <cellStyle name="Normal 2 2 5 4 3 3 2 2" xfId="28160" xr:uid="{00000000-0005-0000-0000-000047320000}"/>
    <cellStyle name="Normal 2 2 5 4 3 3 3" xfId="20014" xr:uid="{00000000-0005-0000-0000-000048320000}"/>
    <cellStyle name="Normal 2 2 5 4 3 4" xfId="6311" xr:uid="{00000000-0005-0000-0000-000049320000}"/>
    <cellStyle name="Normal 2 2 5 4 3 4 2" xfId="14457" xr:uid="{00000000-0005-0000-0000-00004A320000}"/>
    <cellStyle name="Normal 2 2 5 4 3 4 2 2" xfId="30753" xr:uid="{00000000-0005-0000-0000-00004B320000}"/>
    <cellStyle name="Normal 2 2 5 4 3 4 3" xfId="22607" xr:uid="{00000000-0005-0000-0000-00004C320000}"/>
    <cellStyle name="Normal 2 2 5 4 3 5" xfId="9158" xr:uid="{00000000-0005-0000-0000-00004D320000}"/>
    <cellStyle name="Normal 2 2 5 4 3 5 2" xfId="25454" xr:uid="{00000000-0005-0000-0000-00004E320000}"/>
    <cellStyle name="Normal 2 2 5 4 3 6" xfId="17308" xr:uid="{00000000-0005-0000-0000-00004F320000}"/>
    <cellStyle name="Normal 2 2 5 4 4" xfId="1717" xr:uid="{00000000-0005-0000-0000-000050320000}"/>
    <cellStyle name="Normal 2 2 5 4 4 2" xfId="4327" xr:uid="{00000000-0005-0000-0000-000051320000}"/>
    <cellStyle name="Normal 2 2 5 4 4 2 2" xfId="12473" xr:uid="{00000000-0005-0000-0000-000052320000}"/>
    <cellStyle name="Normal 2 2 5 4 4 2 2 2" xfId="28769" xr:uid="{00000000-0005-0000-0000-000053320000}"/>
    <cellStyle name="Normal 2 2 5 4 4 2 3" xfId="20623" xr:uid="{00000000-0005-0000-0000-000054320000}"/>
    <cellStyle name="Normal 2 2 5 4 4 3" xfId="7016" xr:uid="{00000000-0005-0000-0000-000055320000}"/>
    <cellStyle name="Normal 2 2 5 4 4 3 2" xfId="15162" xr:uid="{00000000-0005-0000-0000-000056320000}"/>
    <cellStyle name="Normal 2 2 5 4 4 3 2 2" xfId="31458" xr:uid="{00000000-0005-0000-0000-000057320000}"/>
    <cellStyle name="Normal 2 2 5 4 4 3 3" xfId="23312" xr:uid="{00000000-0005-0000-0000-000058320000}"/>
    <cellStyle name="Normal 2 2 5 4 4 4" xfId="9863" xr:uid="{00000000-0005-0000-0000-000059320000}"/>
    <cellStyle name="Normal 2 2 5 4 4 4 2" xfId="26159" xr:uid="{00000000-0005-0000-0000-00005A320000}"/>
    <cellStyle name="Normal 2 2 5 4 4 5" xfId="18013" xr:uid="{00000000-0005-0000-0000-00005B320000}"/>
    <cellStyle name="Normal 2 2 5 4 5" xfId="3109" xr:uid="{00000000-0005-0000-0000-00005C320000}"/>
    <cellStyle name="Normal 2 2 5 4 5 2" xfId="11255" xr:uid="{00000000-0005-0000-0000-00005D320000}"/>
    <cellStyle name="Normal 2 2 5 4 5 2 2" xfId="27551" xr:uid="{00000000-0005-0000-0000-00005E320000}"/>
    <cellStyle name="Normal 2 2 5 4 5 3" xfId="19405" xr:uid="{00000000-0005-0000-0000-00005F320000}"/>
    <cellStyle name="Normal 2 2 5 4 6" xfId="5606" xr:uid="{00000000-0005-0000-0000-000060320000}"/>
    <cellStyle name="Normal 2 2 5 4 6 2" xfId="13752" xr:uid="{00000000-0005-0000-0000-000061320000}"/>
    <cellStyle name="Normal 2 2 5 4 6 2 2" xfId="30048" xr:uid="{00000000-0005-0000-0000-000062320000}"/>
    <cellStyle name="Normal 2 2 5 4 6 3" xfId="21902" xr:uid="{00000000-0005-0000-0000-000063320000}"/>
    <cellStyle name="Normal 2 2 5 4 7" xfId="8453" xr:uid="{00000000-0005-0000-0000-000064320000}"/>
    <cellStyle name="Normal 2 2 5 4 7 2" xfId="24749" xr:uid="{00000000-0005-0000-0000-000065320000}"/>
    <cellStyle name="Normal 2 2 5 4 8" xfId="16603" xr:uid="{00000000-0005-0000-0000-000066320000}"/>
    <cellStyle name="Normal 2 2 5 5" xfId="396" xr:uid="{00000000-0005-0000-0000-000067320000}"/>
    <cellStyle name="Normal 2 2 5 5 2" xfId="1102" xr:uid="{00000000-0005-0000-0000-000068320000}"/>
    <cellStyle name="Normal 2 2 5 5 2 2" xfId="2512" xr:uid="{00000000-0005-0000-0000-000069320000}"/>
    <cellStyle name="Normal 2 2 5 5 2 2 2" xfId="5010" xr:uid="{00000000-0005-0000-0000-00006A320000}"/>
    <cellStyle name="Normal 2 2 5 5 2 2 2 2" xfId="13156" xr:uid="{00000000-0005-0000-0000-00006B320000}"/>
    <cellStyle name="Normal 2 2 5 5 2 2 2 2 2" xfId="29452" xr:uid="{00000000-0005-0000-0000-00006C320000}"/>
    <cellStyle name="Normal 2 2 5 5 2 2 2 3" xfId="21306" xr:uid="{00000000-0005-0000-0000-00006D320000}"/>
    <cellStyle name="Normal 2 2 5 5 2 2 3" xfId="7811" xr:uid="{00000000-0005-0000-0000-00006E320000}"/>
    <cellStyle name="Normal 2 2 5 5 2 2 3 2" xfId="15957" xr:uid="{00000000-0005-0000-0000-00006F320000}"/>
    <cellStyle name="Normal 2 2 5 5 2 2 3 2 2" xfId="32253" xr:uid="{00000000-0005-0000-0000-000070320000}"/>
    <cellStyle name="Normal 2 2 5 5 2 2 3 3" xfId="24107" xr:uid="{00000000-0005-0000-0000-000071320000}"/>
    <cellStyle name="Normal 2 2 5 5 2 2 4" xfId="10658" xr:uid="{00000000-0005-0000-0000-000072320000}"/>
    <cellStyle name="Normal 2 2 5 5 2 2 4 2" xfId="26954" xr:uid="{00000000-0005-0000-0000-000073320000}"/>
    <cellStyle name="Normal 2 2 5 5 2 2 5" xfId="18808" xr:uid="{00000000-0005-0000-0000-000074320000}"/>
    <cellStyle name="Normal 2 2 5 5 2 3" xfId="3792" xr:uid="{00000000-0005-0000-0000-000075320000}"/>
    <cellStyle name="Normal 2 2 5 5 2 3 2" xfId="11938" xr:uid="{00000000-0005-0000-0000-000076320000}"/>
    <cellStyle name="Normal 2 2 5 5 2 3 2 2" xfId="28234" xr:uid="{00000000-0005-0000-0000-000077320000}"/>
    <cellStyle name="Normal 2 2 5 5 2 3 3" xfId="20088" xr:uid="{00000000-0005-0000-0000-000078320000}"/>
    <cellStyle name="Normal 2 2 5 5 2 4" xfId="6401" xr:uid="{00000000-0005-0000-0000-000079320000}"/>
    <cellStyle name="Normal 2 2 5 5 2 4 2" xfId="14547" xr:uid="{00000000-0005-0000-0000-00007A320000}"/>
    <cellStyle name="Normal 2 2 5 5 2 4 2 2" xfId="30843" xr:uid="{00000000-0005-0000-0000-00007B320000}"/>
    <cellStyle name="Normal 2 2 5 5 2 4 3" xfId="22697" xr:uid="{00000000-0005-0000-0000-00007C320000}"/>
    <cellStyle name="Normal 2 2 5 5 2 5" xfId="9248" xr:uid="{00000000-0005-0000-0000-00007D320000}"/>
    <cellStyle name="Normal 2 2 5 5 2 5 2" xfId="25544" xr:uid="{00000000-0005-0000-0000-00007E320000}"/>
    <cellStyle name="Normal 2 2 5 5 2 6" xfId="17398" xr:uid="{00000000-0005-0000-0000-00007F320000}"/>
    <cellStyle name="Normal 2 2 5 5 3" xfId="1807" xr:uid="{00000000-0005-0000-0000-000080320000}"/>
    <cellStyle name="Normal 2 2 5 5 3 2" xfId="4401" xr:uid="{00000000-0005-0000-0000-000081320000}"/>
    <cellStyle name="Normal 2 2 5 5 3 2 2" xfId="12547" xr:uid="{00000000-0005-0000-0000-000082320000}"/>
    <cellStyle name="Normal 2 2 5 5 3 2 2 2" xfId="28843" xr:uid="{00000000-0005-0000-0000-000083320000}"/>
    <cellStyle name="Normal 2 2 5 5 3 2 3" xfId="20697" xr:uid="{00000000-0005-0000-0000-000084320000}"/>
    <cellStyle name="Normal 2 2 5 5 3 3" xfId="7106" xr:uid="{00000000-0005-0000-0000-000085320000}"/>
    <cellStyle name="Normal 2 2 5 5 3 3 2" xfId="15252" xr:uid="{00000000-0005-0000-0000-000086320000}"/>
    <cellStyle name="Normal 2 2 5 5 3 3 2 2" xfId="31548" xr:uid="{00000000-0005-0000-0000-000087320000}"/>
    <cellStyle name="Normal 2 2 5 5 3 3 3" xfId="23402" xr:uid="{00000000-0005-0000-0000-000088320000}"/>
    <cellStyle name="Normal 2 2 5 5 3 4" xfId="9953" xr:uid="{00000000-0005-0000-0000-000089320000}"/>
    <cellStyle name="Normal 2 2 5 5 3 4 2" xfId="26249" xr:uid="{00000000-0005-0000-0000-00008A320000}"/>
    <cellStyle name="Normal 2 2 5 5 3 5" xfId="18103" xr:uid="{00000000-0005-0000-0000-00008B320000}"/>
    <cellStyle name="Normal 2 2 5 5 4" xfId="3183" xr:uid="{00000000-0005-0000-0000-00008C320000}"/>
    <cellStyle name="Normal 2 2 5 5 4 2" xfId="11329" xr:uid="{00000000-0005-0000-0000-00008D320000}"/>
    <cellStyle name="Normal 2 2 5 5 4 2 2" xfId="27625" xr:uid="{00000000-0005-0000-0000-00008E320000}"/>
    <cellStyle name="Normal 2 2 5 5 4 3" xfId="19479" xr:uid="{00000000-0005-0000-0000-00008F320000}"/>
    <cellStyle name="Normal 2 2 5 5 5" xfId="5696" xr:uid="{00000000-0005-0000-0000-000090320000}"/>
    <cellStyle name="Normal 2 2 5 5 5 2" xfId="13842" xr:uid="{00000000-0005-0000-0000-000091320000}"/>
    <cellStyle name="Normal 2 2 5 5 5 2 2" xfId="30138" xr:uid="{00000000-0005-0000-0000-000092320000}"/>
    <cellStyle name="Normal 2 2 5 5 5 3" xfId="21992" xr:uid="{00000000-0005-0000-0000-000093320000}"/>
    <cellStyle name="Normal 2 2 5 5 6" xfId="8543" xr:uid="{00000000-0005-0000-0000-000094320000}"/>
    <cellStyle name="Normal 2 2 5 5 6 2" xfId="24839" xr:uid="{00000000-0005-0000-0000-000095320000}"/>
    <cellStyle name="Normal 2 2 5 5 7" xfId="16693" xr:uid="{00000000-0005-0000-0000-000096320000}"/>
    <cellStyle name="Normal 2 2 5 6" xfId="758" xr:uid="{00000000-0005-0000-0000-000097320000}"/>
    <cellStyle name="Normal 2 2 5 6 2" xfId="2168" xr:uid="{00000000-0005-0000-0000-000098320000}"/>
    <cellStyle name="Normal 2 2 5 6 2 2" xfId="4714" xr:uid="{00000000-0005-0000-0000-000099320000}"/>
    <cellStyle name="Normal 2 2 5 6 2 2 2" xfId="12860" xr:uid="{00000000-0005-0000-0000-00009A320000}"/>
    <cellStyle name="Normal 2 2 5 6 2 2 2 2" xfId="29156" xr:uid="{00000000-0005-0000-0000-00009B320000}"/>
    <cellStyle name="Normal 2 2 5 6 2 2 3" xfId="21010" xr:uid="{00000000-0005-0000-0000-00009C320000}"/>
    <cellStyle name="Normal 2 2 5 6 2 3" xfId="7467" xr:uid="{00000000-0005-0000-0000-00009D320000}"/>
    <cellStyle name="Normal 2 2 5 6 2 3 2" xfId="15613" xr:uid="{00000000-0005-0000-0000-00009E320000}"/>
    <cellStyle name="Normal 2 2 5 6 2 3 2 2" xfId="31909" xr:uid="{00000000-0005-0000-0000-00009F320000}"/>
    <cellStyle name="Normal 2 2 5 6 2 3 3" xfId="23763" xr:uid="{00000000-0005-0000-0000-0000A0320000}"/>
    <cellStyle name="Normal 2 2 5 6 2 4" xfId="10314" xr:uid="{00000000-0005-0000-0000-0000A1320000}"/>
    <cellStyle name="Normal 2 2 5 6 2 4 2" xfId="26610" xr:uid="{00000000-0005-0000-0000-0000A2320000}"/>
    <cellStyle name="Normal 2 2 5 6 2 5" xfId="18464" xr:uid="{00000000-0005-0000-0000-0000A3320000}"/>
    <cellStyle name="Normal 2 2 5 6 3" xfId="3496" xr:uid="{00000000-0005-0000-0000-0000A4320000}"/>
    <cellStyle name="Normal 2 2 5 6 3 2" xfId="11642" xr:uid="{00000000-0005-0000-0000-0000A5320000}"/>
    <cellStyle name="Normal 2 2 5 6 3 2 2" xfId="27938" xr:uid="{00000000-0005-0000-0000-0000A6320000}"/>
    <cellStyle name="Normal 2 2 5 6 3 3" xfId="19792" xr:uid="{00000000-0005-0000-0000-0000A7320000}"/>
    <cellStyle name="Normal 2 2 5 6 4" xfId="6057" xr:uid="{00000000-0005-0000-0000-0000A8320000}"/>
    <cellStyle name="Normal 2 2 5 6 4 2" xfId="14203" xr:uid="{00000000-0005-0000-0000-0000A9320000}"/>
    <cellStyle name="Normal 2 2 5 6 4 2 2" xfId="30499" xr:uid="{00000000-0005-0000-0000-0000AA320000}"/>
    <cellStyle name="Normal 2 2 5 6 4 3" xfId="22353" xr:uid="{00000000-0005-0000-0000-0000AB320000}"/>
    <cellStyle name="Normal 2 2 5 6 5" xfId="8904" xr:uid="{00000000-0005-0000-0000-0000AC320000}"/>
    <cellStyle name="Normal 2 2 5 6 5 2" xfId="25200" xr:uid="{00000000-0005-0000-0000-0000AD320000}"/>
    <cellStyle name="Normal 2 2 5 6 6" xfId="17054" xr:uid="{00000000-0005-0000-0000-0000AE320000}"/>
    <cellStyle name="Normal 2 2 5 7" xfId="1463" xr:uid="{00000000-0005-0000-0000-0000AF320000}"/>
    <cellStyle name="Normal 2 2 5 7 2" xfId="4105" xr:uid="{00000000-0005-0000-0000-0000B0320000}"/>
    <cellStyle name="Normal 2 2 5 7 2 2" xfId="12251" xr:uid="{00000000-0005-0000-0000-0000B1320000}"/>
    <cellStyle name="Normal 2 2 5 7 2 2 2" xfId="28547" xr:uid="{00000000-0005-0000-0000-0000B2320000}"/>
    <cellStyle name="Normal 2 2 5 7 2 3" xfId="20401" xr:uid="{00000000-0005-0000-0000-0000B3320000}"/>
    <cellStyle name="Normal 2 2 5 7 3" xfId="6762" xr:uid="{00000000-0005-0000-0000-0000B4320000}"/>
    <cellStyle name="Normal 2 2 5 7 3 2" xfId="14908" xr:uid="{00000000-0005-0000-0000-0000B5320000}"/>
    <cellStyle name="Normal 2 2 5 7 3 2 2" xfId="31204" xr:uid="{00000000-0005-0000-0000-0000B6320000}"/>
    <cellStyle name="Normal 2 2 5 7 3 3" xfId="23058" xr:uid="{00000000-0005-0000-0000-0000B7320000}"/>
    <cellStyle name="Normal 2 2 5 7 4" xfId="9609" xr:uid="{00000000-0005-0000-0000-0000B8320000}"/>
    <cellStyle name="Normal 2 2 5 7 4 2" xfId="25905" xr:uid="{00000000-0005-0000-0000-0000B9320000}"/>
    <cellStyle name="Normal 2 2 5 7 5" xfId="17759" xr:uid="{00000000-0005-0000-0000-0000BA320000}"/>
    <cellStyle name="Normal 2 2 5 8" xfId="2887" xr:uid="{00000000-0005-0000-0000-0000BB320000}"/>
    <cellStyle name="Normal 2 2 5 8 2" xfId="11033" xr:uid="{00000000-0005-0000-0000-0000BC320000}"/>
    <cellStyle name="Normal 2 2 5 8 2 2" xfId="27329" xr:uid="{00000000-0005-0000-0000-0000BD320000}"/>
    <cellStyle name="Normal 2 2 5 8 3" xfId="19183" xr:uid="{00000000-0005-0000-0000-0000BE320000}"/>
    <cellStyle name="Normal 2 2 5 9" xfId="5352" xr:uid="{00000000-0005-0000-0000-0000BF320000}"/>
    <cellStyle name="Normal 2 2 5 9 2" xfId="13498" xr:uid="{00000000-0005-0000-0000-0000C0320000}"/>
    <cellStyle name="Normal 2 2 5 9 2 2" xfId="29794" xr:uid="{00000000-0005-0000-0000-0000C1320000}"/>
    <cellStyle name="Normal 2 2 5 9 3" xfId="21648" xr:uid="{00000000-0005-0000-0000-0000C2320000}"/>
    <cellStyle name="Normal 2 2 6" xfId="98" xr:uid="{00000000-0005-0000-0000-0000C3320000}"/>
    <cellStyle name="Normal 2 2 6 2" xfId="442" xr:uid="{00000000-0005-0000-0000-0000C4320000}"/>
    <cellStyle name="Normal 2 2 6 2 2" xfId="1148" xr:uid="{00000000-0005-0000-0000-0000C5320000}"/>
    <cellStyle name="Normal 2 2 6 2 2 2" xfId="2558" xr:uid="{00000000-0005-0000-0000-0000C6320000}"/>
    <cellStyle name="Normal 2 2 6 2 2 2 2" xfId="5048" xr:uid="{00000000-0005-0000-0000-0000C7320000}"/>
    <cellStyle name="Normal 2 2 6 2 2 2 2 2" xfId="13194" xr:uid="{00000000-0005-0000-0000-0000C8320000}"/>
    <cellStyle name="Normal 2 2 6 2 2 2 2 2 2" xfId="29490" xr:uid="{00000000-0005-0000-0000-0000C9320000}"/>
    <cellStyle name="Normal 2 2 6 2 2 2 2 3" xfId="21344" xr:uid="{00000000-0005-0000-0000-0000CA320000}"/>
    <cellStyle name="Normal 2 2 6 2 2 2 3" xfId="7857" xr:uid="{00000000-0005-0000-0000-0000CB320000}"/>
    <cellStyle name="Normal 2 2 6 2 2 2 3 2" xfId="16003" xr:uid="{00000000-0005-0000-0000-0000CC320000}"/>
    <cellStyle name="Normal 2 2 6 2 2 2 3 2 2" xfId="32299" xr:uid="{00000000-0005-0000-0000-0000CD320000}"/>
    <cellStyle name="Normal 2 2 6 2 2 2 3 3" xfId="24153" xr:uid="{00000000-0005-0000-0000-0000CE320000}"/>
    <cellStyle name="Normal 2 2 6 2 2 2 4" xfId="10704" xr:uid="{00000000-0005-0000-0000-0000CF320000}"/>
    <cellStyle name="Normal 2 2 6 2 2 2 4 2" xfId="27000" xr:uid="{00000000-0005-0000-0000-0000D0320000}"/>
    <cellStyle name="Normal 2 2 6 2 2 2 5" xfId="18854" xr:uid="{00000000-0005-0000-0000-0000D1320000}"/>
    <cellStyle name="Normal 2 2 6 2 2 3" xfId="3830" xr:uid="{00000000-0005-0000-0000-0000D2320000}"/>
    <cellStyle name="Normal 2 2 6 2 2 3 2" xfId="11976" xr:uid="{00000000-0005-0000-0000-0000D3320000}"/>
    <cellStyle name="Normal 2 2 6 2 2 3 2 2" xfId="28272" xr:uid="{00000000-0005-0000-0000-0000D4320000}"/>
    <cellStyle name="Normal 2 2 6 2 2 3 3" xfId="20126" xr:uid="{00000000-0005-0000-0000-0000D5320000}"/>
    <cellStyle name="Normal 2 2 6 2 2 4" xfId="6447" xr:uid="{00000000-0005-0000-0000-0000D6320000}"/>
    <cellStyle name="Normal 2 2 6 2 2 4 2" xfId="14593" xr:uid="{00000000-0005-0000-0000-0000D7320000}"/>
    <cellStyle name="Normal 2 2 6 2 2 4 2 2" xfId="30889" xr:uid="{00000000-0005-0000-0000-0000D8320000}"/>
    <cellStyle name="Normal 2 2 6 2 2 4 3" xfId="22743" xr:uid="{00000000-0005-0000-0000-0000D9320000}"/>
    <cellStyle name="Normal 2 2 6 2 2 5" xfId="9294" xr:uid="{00000000-0005-0000-0000-0000DA320000}"/>
    <cellStyle name="Normal 2 2 6 2 2 5 2" xfId="25590" xr:uid="{00000000-0005-0000-0000-0000DB320000}"/>
    <cellStyle name="Normal 2 2 6 2 2 6" xfId="17444" xr:uid="{00000000-0005-0000-0000-0000DC320000}"/>
    <cellStyle name="Normal 2 2 6 2 3" xfId="1853" xr:uid="{00000000-0005-0000-0000-0000DD320000}"/>
    <cellStyle name="Normal 2 2 6 2 3 2" xfId="4439" xr:uid="{00000000-0005-0000-0000-0000DE320000}"/>
    <cellStyle name="Normal 2 2 6 2 3 2 2" xfId="12585" xr:uid="{00000000-0005-0000-0000-0000DF320000}"/>
    <cellStyle name="Normal 2 2 6 2 3 2 2 2" xfId="28881" xr:uid="{00000000-0005-0000-0000-0000E0320000}"/>
    <cellStyle name="Normal 2 2 6 2 3 2 3" xfId="20735" xr:uid="{00000000-0005-0000-0000-0000E1320000}"/>
    <cellStyle name="Normal 2 2 6 2 3 3" xfId="7152" xr:uid="{00000000-0005-0000-0000-0000E2320000}"/>
    <cellStyle name="Normal 2 2 6 2 3 3 2" xfId="15298" xr:uid="{00000000-0005-0000-0000-0000E3320000}"/>
    <cellStyle name="Normal 2 2 6 2 3 3 2 2" xfId="31594" xr:uid="{00000000-0005-0000-0000-0000E4320000}"/>
    <cellStyle name="Normal 2 2 6 2 3 3 3" xfId="23448" xr:uid="{00000000-0005-0000-0000-0000E5320000}"/>
    <cellStyle name="Normal 2 2 6 2 3 4" xfId="9999" xr:uid="{00000000-0005-0000-0000-0000E6320000}"/>
    <cellStyle name="Normal 2 2 6 2 3 4 2" xfId="26295" xr:uid="{00000000-0005-0000-0000-0000E7320000}"/>
    <cellStyle name="Normal 2 2 6 2 3 5" xfId="18149" xr:uid="{00000000-0005-0000-0000-0000E8320000}"/>
    <cellStyle name="Normal 2 2 6 2 4" xfId="3221" xr:uid="{00000000-0005-0000-0000-0000E9320000}"/>
    <cellStyle name="Normal 2 2 6 2 4 2" xfId="11367" xr:uid="{00000000-0005-0000-0000-0000EA320000}"/>
    <cellStyle name="Normal 2 2 6 2 4 2 2" xfId="27663" xr:uid="{00000000-0005-0000-0000-0000EB320000}"/>
    <cellStyle name="Normal 2 2 6 2 4 3" xfId="19517" xr:uid="{00000000-0005-0000-0000-0000EC320000}"/>
    <cellStyle name="Normal 2 2 6 2 5" xfId="5742" xr:uid="{00000000-0005-0000-0000-0000ED320000}"/>
    <cellStyle name="Normal 2 2 6 2 5 2" xfId="13888" xr:uid="{00000000-0005-0000-0000-0000EE320000}"/>
    <cellStyle name="Normal 2 2 6 2 5 2 2" xfId="30184" xr:uid="{00000000-0005-0000-0000-0000EF320000}"/>
    <cellStyle name="Normal 2 2 6 2 5 3" xfId="22038" xr:uid="{00000000-0005-0000-0000-0000F0320000}"/>
    <cellStyle name="Normal 2 2 6 2 6" xfId="8589" xr:uid="{00000000-0005-0000-0000-0000F1320000}"/>
    <cellStyle name="Normal 2 2 6 2 6 2" xfId="24885" xr:uid="{00000000-0005-0000-0000-0000F2320000}"/>
    <cellStyle name="Normal 2 2 6 2 7" xfId="16739" xr:uid="{00000000-0005-0000-0000-0000F3320000}"/>
    <cellStyle name="Normal 2 2 6 3" xfId="804" xr:uid="{00000000-0005-0000-0000-0000F4320000}"/>
    <cellStyle name="Normal 2 2 6 3 2" xfId="2214" xr:uid="{00000000-0005-0000-0000-0000F5320000}"/>
    <cellStyle name="Normal 2 2 6 3 2 2" xfId="4752" xr:uid="{00000000-0005-0000-0000-0000F6320000}"/>
    <cellStyle name="Normal 2 2 6 3 2 2 2" xfId="12898" xr:uid="{00000000-0005-0000-0000-0000F7320000}"/>
    <cellStyle name="Normal 2 2 6 3 2 2 2 2" xfId="29194" xr:uid="{00000000-0005-0000-0000-0000F8320000}"/>
    <cellStyle name="Normal 2 2 6 3 2 2 3" xfId="21048" xr:uid="{00000000-0005-0000-0000-0000F9320000}"/>
    <cellStyle name="Normal 2 2 6 3 2 3" xfId="7513" xr:uid="{00000000-0005-0000-0000-0000FA320000}"/>
    <cellStyle name="Normal 2 2 6 3 2 3 2" xfId="15659" xr:uid="{00000000-0005-0000-0000-0000FB320000}"/>
    <cellStyle name="Normal 2 2 6 3 2 3 2 2" xfId="31955" xr:uid="{00000000-0005-0000-0000-0000FC320000}"/>
    <cellStyle name="Normal 2 2 6 3 2 3 3" xfId="23809" xr:uid="{00000000-0005-0000-0000-0000FD320000}"/>
    <cellStyle name="Normal 2 2 6 3 2 4" xfId="10360" xr:uid="{00000000-0005-0000-0000-0000FE320000}"/>
    <cellStyle name="Normal 2 2 6 3 2 4 2" xfId="26656" xr:uid="{00000000-0005-0000-0000-0000FF320000}"/>
    <cellStyle name="Normal 2 2 6 3 2 5" xfId="18510" xr:uid="{00000000-0005-0000-0000-000000330000}"/>
    <cellStyle name="Normal 2 2 6 3 3" xfId="3534" xr:uid="{00000000-0005-0000-0000-000001330000}"/>
    <cellStyle name="Normal 2 2 6 3 3 2" xfId="11680" xr:uid="{00000000-0005-0000-0000-000002330000}"/>
    <cellStyle name="Normal 2 2 6 3 3 2 2" xfId="27976" xr:uid="{00000000-0005-0000-0000-000003330000}"/>
    <cellStyle name="Normal 2 2 6 3 3 3" xfId="19830" xr:uid="{00000000-0005-0000-0000-000004330000}"/>
    <cellStyle name="Normal 2 2 6 3 4" xfId="6103" xr:uid="{00000000-0005-0000-0000-000005330000}"/>
    <cellStyle name="Normal 2 2 6 3 4 2" xfId="14249" xr:uid="{00000000-0005-0000-0000-000006330000}"/>
    <cellStyle name="Normal 2 2 6 3 4 2 2" xfId="30545" xr:uid="{00000000-0005-0000-0000-000007330000}"/>
    <cellStyle name="Normal 2 2 6 3 4 3" xfId="22399" xr:uid="{00000000-0005-0000-0000-000008330000}"/>
    <cellStyle name="Normal 2 2 6 3 5" xfId="8950" xr:uid="{00000000-0005-0000-0000-000009330000}"/>
    <cellStyle name="Normal 2 2 6 3 5 2" xfId="25246" xr:uid="{00000000-0005-0000-0000-00000A330000}"/>
    <cellStyle name="Normal 2 2 6 3 6" xfId="17100" xr:uid="{00000000-0005-0000-0000-00000B330000}"/>
    <cellStyle name="Normal 2 2 6 4" xfId="1509" xr:uid="{00000000-0005-0000-0000-00000C330000}"/>
    <cellStyle name="Normal 2 2 6 4 2" xfId="4143" xr:uid="{00000000-0005-0000-0000-00000D330000}"/>
    <cellStyle name="Normal 2 2 6 4 2 2" xfId="12289" xr:uid="{00000000-0005-0000-0000-00000E330000}"/>
    <cellStyle name="Normal 2 2 6 4 2 2 2" xfId="28585" xr:uid="{00000000-0005-0000-0000-00000F330000}"/>
    <cellStyle name="Normal 2 2 6 4 2 3" xfId="20439" xr:uid="{00000000-0005-0000-0000-000010330000}"/>
    <cellStyle name="Normal 2 2 6 4 3" xfId="6808" xr:uid="{00000000-0005-0000-0000-000011330000}"/>
    <cellStyle name="Normal 2 2 6 4 3 2" xfId="14954" xr:uid="{00000000-0005-0000-0000-000012330000}"/>
    <cellStyle name="Normal 2 2 6 4 3 2 2" xfId="31250" xr:uid="{00000000-0005-0000-0000-000013330000}"/>
    <cellStyle name="Normal 2 2 6 4 3 3" xfId="23104" xr:uid="{00000000-0005-0000-0000-000014330000}"/>
    <cellStyle name="Normal 2 2 6 4 4" xfId="9655" xr:uid="{00000000-0005-0000-0000-000015330000}"/>
    <cellStyle name="Normal 2 2 6 4 4 2" xfId="25951" xr:uid="{00000000-0005-0000-0000-000016330000}"/>
    <cellStyle name="Normal 2 2 6 4 5" xfId="17805" xr:uid="{00000000-0005-0000-0000-000017330000}"/>
    <cellStyle name="Normal 2 2 6 5" xfId="2925" xr:uid="{00000000-0005-0000-0000-000018330000}"/>
    <cellStyle name="Normal 2 2 6 5 2" xfId="11071" xr:uid="{00000000-0005-0000-0000-000019330000}"/>
    <cellStyle name="Normal 2 2 6 5 2 2" xfId="27367" xr:uid="{00000000-0005-0000-0000-00001A330000}"/>
    <cellStyle name="Normal 2 2 6 5 3" xfId="19221" xr:uid="{00000000-0005-0000-0000-00001B330000}"/>
    <cellStyle name="Normal 2 2 6 6" xfId="5398" xr:uid="{00000000-0005-0000-0000-00001C330000}"/>
    <cellStyle name="Normal 2 2 6 6 2" xfId="13544" xr:uid="{00000000-0005-0000-0000-00001D330000}"/>
    <cellStyle name="Normal 2 2 6 6 2 2" xfId="29840" xr:uid="{00000000-0005-0000-0000-00001E330000}"/>
    <cellStyle name="Normal 2 2 6 6 3" xfId="21694" xr:uid="{00000000-0005-0000-0000-00001F330000}"/>
    <cellStyle name="Normal 2 2 6 7" xfId="8245" xr:uid="{00000000-0005-0000-0000-000020330000}"/>
    <cellStyle name="Normal 2 2 6 7 2" xfId="24541" xr:uid="{00000000-0005-0000-0000-000021330000}"/>
    <cellStyle name="Normal 2 2 6 8" xfId="16395" xr:uid="{00000000-0005-0000-0000-000022330000}"/>
    <cellStyle name="Normal 2 2 7" xfId="188" xr:uid="{00000000-0005-0000-0000-000023330000}"/>
    <cellStyle name="Normal 2 2 7 2" xfId="532" xr:uid="{00000000-0005-0000-0000-000024330000}"/>
    <cellStyle name="Normal 2 2 7 2 2" xfId="1238" xr:uid="{00000000-0005-0000-0000-000025330000}"/>
    <cellStyle name="Normal 2 2 7 2 2 2" xfId="2648" xr:uid="{00000000-0005-0000-0000-000026330000}"/>
    <cellStyle name="Normal 2 2 7 2 2 2 2" xfId="5122" xr:uid="{00000000-0005-0000-0000-000027330000}"/>
    <cellStyle name="Normal 2 2 7 2 2 2 2 2" xfId="13268" xr:uid="{00000000-0005-0000-0000-000028330000}"/>
    <cellStyle name="Normal 2 2 7 2 2 2 2 2 2" xfId="29564" xr:uid="{00000000-0005-0000-0000-000029330000}"/>
    <cellStyle name="Normal 2 2 7 2 2 2 2 3" xfId="21418" xr:uid="{00000000-0005-0000-0000-00002A330000}"/>
    <cellStyle name="Normal 2 2 7 2 2 2 3" xfId="7947" xr:uid="{00000000-0005-0000-0000-00002B330000}"/>
    <cellStyle name="Normal 2 2 7 2 2 2 3 2" xfId="16093" xr:uid="{00000000-0005-0000-0000-00002C330000}"/>
    <cellStyle name="Normal 2 2 7 2 2 2 3 2 2" xfId="32389" xr:uid="{00000000-0005-0000-0000-00002D330000}"/>
    <cellStyle name="Normal 2 2 7 2 2 2 3 3" xfId="24243" xr:uid="{00000000-0005-0000-0000-00002E330000}"/>
    <cellStyle name="Normal 2 2 7 2 2 2 4" xfId="10794" xr:uid="{00000000-0005-0000-0000-00002F330000}"/>
    <cellStyle name="Normal 2 2 7 2 2 2 4 2" xfId="27090" xr:uid="{00000000-0005-0000-0000-000030330000}"/>
    <cellStyle name="Normal 2 2 7 2 2 2 5" xfId="18944" xr:uid="{00000000-0005-0000-0000-000031330000}"/>
    <cellStyle name="Normal 2 2 7 2 2 3" xfId="3904" xr:uid="{00000000-0005-0000-0000-000032330000}"/>
    <cellStyle name="Normal 2 2 7 2 2 3 2" xfId="12050" xr:uid="{00000000-0005-0000-0000-000033330000}"/>
    <cellStyle name="Normal 2 2 7 2 2 3 2 2" xfId="28346" xr:uid="{00000000-0005-0000-0000-000034330000}"/>
    <cellStyle name="Normal 2 2 7 2 2 3 3" xfId="20200" xr:uid="{00000000-0005-0000-0000-000035330000}"/>
    <cellStyle name="Normal 2 2 7 2 2 4" xfId="6537" xr:uid="{00000000-0005-0000-0000-000036330000}"/>
    <cellStyle name="Normal 2 2 7 2 2 4 2" xfId="14683" xr:uid="{00000000-0005-0000-0000-000037330000}"/>
    <cellStyle name="Normal 2 2 7 2 2 4 2 2" xfId="30979" xr:uid="{00000000-0005-0000-0000-000038330000}"/>
    <cellStyle name="Normal 2 2 7 2 2 4 3" xfId="22833" xr:uid="{00000000-0005-0000-0000-000039330000}"/>
    <cellStyle name="Normal 2 2 7 2 2 5" xfId="9384" xr:uid="{00000000-0005-0000-0000-00003A330000}"/>
    <cellStyle name="Normal 2 2 7 2 2 5 2" xfId="25680" xr:uid="{00000000-0005-0000-0000-00003B330000}"/>
    <cellStyle name="Normal 2 2 7 2 2 6" xfId="17534" xr:uid="{00000000-0005-0000-0000-00003C330000}"/>
    <cellStyle name="Normal 2 2 7 2 3" xfId="1943" xr:uid="{00000000-0005-0000-0000-00003D330000}"/>
    <cellStyle name="Normal 2 2 7 2 3 2" xfId="4513" xr:uid="{00000000-0005-0000-0000-00003E330000}"/>
    <cellStyle name="Normal 2 2 7 2 3 2 2" xfId="12659" xr:uid="{00000000-0005-0000-0000-00003F330000}"/>
    <cellStyle name="Normal 2 2 7 2 3 2 2 2" xfId="28955" xr:uid="{00000000-0005-0000-0000-000040330000}"/>
    <cellStyle name="Normal 2 2 7 2 3 2 3" xfId="20809" xr:uid="{00000000-0005-0000-0000-000041330000}"/>
    <cellStyle name="Normal 2 2 7 2 3 3" xfId="7242" xr:uid="{00000000-0005-0000-0000-000042330000}"/>
    <cellStyle name="Normal 2 2 7 2 3 3 2" xfId="15388" xr:uid="{00000000-0005-0000-0000-000043330000}"/>
    <cellStyle name="Normal 2 2 7 2 3 3 2 2" xfId="31684" xr:uid="{00000000-0005-0000-0000-000044330000}"/>
    <cellStyle name="Normal 2 2 7 2 3 3 3" xfId="23538" xr:uid="{00000000-0005-0000-0000-000045330000}"/>
    <cellStyle name="Normal 2 2 7 2 3 4" xfId="10089" xr:uid="{00000000-0005-0000-0000-000046330000}"/>
    <cellStyle name="Normal 2 2 7 2 3 4 2" xfId="26385" xr:uid="{00000000-0005-0000-0000-000047330000}"/>
    <cellStyle name="Normal 2 2 7 2 3 5" xfId="18239" xr:uid="{00000000-0005-0000-0000-000048330000}"/>
    <cellStyle name="Normal 2 2 7 2 4" xfId="3295" xr:uid="{00000000-0005-0000-0000-000049330000}"/>
    <cellStyle name="Normal 2 2 7 2 4 2" xfId="11441" xr:uid="{00000000-0005-0000-0000-00004A330000}"/>
    <cellStyle name="Normal 2 2 7 2 4 2 2" xfId="27737" xr:uid="{00000000-0005-0000-0000-00004B330000}"/>
    <cellStyle name="Normal 2 2 7 2 4 3" xfId="19591" xr:uid="{00000000-0005-0000-0000-00004C330000}"/>
    <cellStyle name="Normal 2 2 7 2 5" xfId="5832" xr:uid="{00000000-0005-0000-0000-00004D330000}"/>
    <cellStyle name="Normal 2 2 7 2 5 2" xfId="13978" xr:uid="{00000000-0005-0000-0000-00004E330000}"/>
    <cellStyle name="Normal 2 2 7 2 5 2 2" xfId="30274" xr:uid="{00000000-0005-0000-0000-00004F330000}"/>
    <cellStyle name="Normal 2 2 7 2 5 3" xfId="22128" xr:uid="{00000000-0005-0000-0000-000050330000}"/>
    <cellStyle name="Normal 2 2 7 2 6" xfId="8679" xr:uid="{00000000-0005-0000-0000-000051330000}"/>
    <cellStyle name="Normal 2 2 7 2 6 2" xfId="24975" xr:uid="{00000000-0005-0000-0000-000052330000}"/>
    <cellStyle name="Normal 2 2 7 2 7" xfId="16829" xr:uid="{00000000-0005-0000-0000-000053330000}"/>
    <cellStyle name="Normal 2 2 7 3" xfId="894" xr:uid="{00000000-0005-0000-0000-000054330000}"/>
    <cellStyle name="Normal 2 2 7 3 2" xfId="2304" xr:uid="{00000000-0005-0000-0000-000055330000}"/>
    <cellStyle name="Normal 2 2 7 3 2 2" xfId="4826" xr:uid="{00000000-0005-0000-0000-000056330000}"/>
    <cellStyle name="Normal 2 2 7 3 2 2 2" xfId="12972" xr:uid="{00000000-0005-0000-0000-000057330000}"/>
    <cellStyle name="Normal 2 2 7 3 2 2 2 2" xfId="29268" xr:uid="{00000000-0005-0000-0000-000058330000}"/>
    <cellStyle name="Normal 2 2 7 3 2 2 3" xfId="21122" xr:uid="{00000000-0005-0000-0000-000059330000}"/>
    <cellStyle name="Normal 2 2 7 3 2 3" xfId="7603" xr:uid="{00000000-0005-0000-0000-00005A330000}"/>
    <cellStyle name="Normal 2 2 7 3 2 3 2" xfId="15749" xr:uid="{00000000-0005-0000-0000-00005B330000}"/>
    <cellStyle name="Normal 2 2 7 3 2 3 2 2" xfId="32045" xr:uid="{00000000-0005-0000-0000-00005C330000}"/>
    <cellStyle name="Normal 2 2 7 3 2 3 3" xfId="23899" xr:uid="{00000000-0005-0000-0000-00005D330000}"/>
    <cellStyle name="Normal 2 2 7 3 2 4" xfId="10450" xr:uid="{00000000-0005-0000-0000-00005E330000}"/>
    <cellStyle name="Normal 2 2 7 3 2 4 2" xfId="26746" xr:uid="{00000000-0005-0000-0000-00005F330000}"/>
    <cellStyle name="Normal 2 2 7 3 2 5" xfId="18600" xr:uid="{00000000-0005-0000-0000-000060330000}"/>
    <cellStyle name="Normal 2 2 7 3 3" xfId="3608" xr:uid="{00000000-0005-0000-0000-000061330000}"/>
    <cellStyle name="Normal 2 2 7 3 3 2" xfId="11754" xr:uid="{00000000-0005-0000-0000-000062330000}"/>
    <cellStyle name="Normal 2 2 7 3 3 2 2" xfId="28050" xr:uid="{00000000-0005-0000-0000-000063330000}"/>
    <cellStyle name="Normal 2 2 7 3 3 3" xfId="19904" xr:uid="{00000000-0005-0000-0000-000064330000}"/>
    <cellStyle name="Normal 2 2 7 3 4" xfId="6193" xr:uid="{00000000-0005-0000-0000-000065330000}"/>
    <cellStyle name="Normal 2 2 7 3 4 2" xfId="14339" xr:uid="{00000000-0005-0000-0000-000066330000}"/>
    <cellStyle name="Normal 2 2 7 3 4 2 2" xfId="30635" xr:uid="{00000000-0005-0000-0000-000067330000}"/>
    <cellStyle name="Normal 2 2 7 3 4 3" xfId="22489" xr:uid="{00000000-0005-0000-0000-000068330000}"/>
    <cellStyle name="Normal 2 2 7 3 5" xfId="9040" xr:uid="{00000000-0005-0000-0000-000069330000}"/>
    <cellStyle name="Normal 2 2 7 3 5 2" xfId="25336" xr:uid="{00000000-0005-0000-0000-00006A330000}"/>
    <cellStyle name="Normal 2 2 7 3 6" xfId="17190" xr:uid="{00000000-0005-0000-0000-00006B330000}"/>
    <cellStyle name="Normal 2 2 7 4" xfId="1599" xr:uid="{00000000-0005-0000-0000-00006C330000}"/>
    <cellStyle name="Normal 2 2 7 4 2" xfId="4217" xr:uid="{00000000-0005-0000-0000-00006D330000}"/>
    <cellStyle name="Normal 2 2 7 4 2 2" xfId="12363" xr:uid="{00000000-0005-0000-0000-00006E330000}"/>
    <cellStyle name="Normal 2 2 7 4 2 2 2" xfId="28659" xr:uid="{00000000-0005-0000-0000-00006F330000}"/>
    <cellStyle name="Normal 2 2 7 4 2 3" xfId="20513" xr:uid="{00000000-0005-0000-0000-000070330000}"/>
    <cellStyle name="Normal 2 2 7 4 3" xfId="6898" xr:uid="{00000000-0005-0000-0000-000071330000}"/>
    <cellStyle name="Normal 2 2 7 4 3 2" xfId="15044" xr:uid="{00000000-0005-0000-0000-000072330000}"/>
    <cellStyle name="Normal 2 2 7 4 3 2 2" xfId="31340" xr:uid="{00000000-0005-0000-0000-000073330000}"/>
    <cellStyle name="Normal 2 2 7 4 3 3" xfId="23194" xr:uid="{00000000-0005-0000-0000-000074330000}"/>
    <cellStyle name="Normal 2 2 7 4 4" xfId="9745" xr:uid="{00000000-0005-0000-0000-000075330000}"/>
    <cellStyle name="Normal 2 2 7 4 4 2" xfId="26041" xr:uid="{00000000-0005-0000-0000-000076330000}"/>
    <cellStyle name="Normal 2 2 7 4 5" xfId="17895" xr:uid="{00000000-0005-0000-0000-000077330000}"/>
    <cellStyle name="Normal 2 2 7 5" xfId="2999" xr:uid="{00000000-0005-0000-0000-000078330000}"/>
    <cellStyle name="Normal 2 2 7 5 2" xfId="11145" xr:uid="{00000000-0005-0000-0000-000079330000}"/>
    <cellStyle name="Normal 2 2 7 5 2 2" xfId="27441" xr:uid="{00000000-0005-0000-0000-00007A330000}"/>
    <cellStyle name="Normal 2 2 7 5 3" xfId="19295" xr:uid="{00000000-0005-0000-0000-00007B330000}"/>
    <cellStyle name="Normal 2 2 7 6" xfId="5488" xr:uid="{00000000-0005-0000-0000-00007C330000}"/>
    <cellStyle name="Normal 2 2 7 6 2" xfId="13634" xr:uid="{00000000-0005-0000-0000-00007D330000}"/>
    <cellStyle name="Normal 2 2 7 6 2 2" xfId="29930" xr:uid="{00000000-0005-0000-0000-00007E330000}"/>
    <cellStyle name="Normal 2 2 7 6 3" xfId="21784" xr:uid="{00000000-0005-0000-0000-00007F330000}"/>
    <cellStyle name="Normal 2 2 7 7" xfId="8335" xr:uid="{00000000-0005-0000-0000-000080330000}"/>
    <cellStyle name="Normal 2 2 7 7 2" xfId="24631" xr:uid="{00000000-0005-0000-0000-000081330000}"/>
    <cellStyle name="Normal 2 2 7 8" xfId="16485" xr:uid="{00000000-0005-0000-0000-000082330000}"/>
    <cellStyle name="Normal 2 2 8" xfId="262" xr:uid="{00000000-0005-0000-0000-000083330000}"/>
    <cellStyle name="Normal 2 2 8 2" xfId="606" xr:uid="{00000000-0005-0000-0000-000084330000}"/>
    <cellStyle name="Normal 2 2 8 2 2" xfId="1312" xr:uid="{00000000-0005-0000-0000-000085330000}"/>
    <cellStyle name="Normal 2 2 8 2 2 2" xfId="2722" xr:uid="{00000000-0005-0000-0000-000086330000}"/>
    <cellStyle name="Normal 2 2 8 2 2 2 2" xfId="5196" xr:uid="{00000000-0005-0000-0000-000087330000}"/>
    <cellStyle name="Normal 2 2 8 2 2 2 2 2" xfId="13342" xr:uid="{00000000-0005-0000-0000-000088330000}"/>
    <cellStyle name="Normal 2 2 8 2 2 2 2 2 2" xfId="29638" xr:uid="{00000000-0005-0000-0000-000089330000}"/>
    <cellStyle name="Normal 2 2 8 2 2 2 2 3" xfId="21492" xr:uid="{00000000-0005-0000-0000-00008A330000}"/>
    <cellStyle name="Normal 2 2 8 2 2 2 3" xfId="8021" xr:uid="{00000000-0005-0000-0000-00008B330000}"/>
    <cellStyle name="Normal 2 2 8 2 2 2 3 2" xfId="16167" xr:uid="{00000000-0005-0000-0000-00008C330000}"/>
    <cellStyle name="Normal 2 2 8 2 2 2 3 2 2" xfId="32463" xr:uid="{00000000-0005-0000-0000-00008D330000}"/>
    <cellStyle name="Normal 2 2 8 2 2 2 3 3" xfId="24317" xr:uid="{00000000-0005-0000-0000-00008E330000}"/>
    <cellStyle name="Normal 2 2 8 2 2 2 4" xfId="10868" xr:uid="{00000000-0005-0000-0000-00008F330000}"/>
    <cellStyle name="Normal 2 2 8 2 2 2 4 2" xfId="27164" xr:uid="{00000000-0005-0000-0000-000090330000}"/>
    <cellStyle name="Normal 2 2 8 2 2 2 5" xfId="19018" xr:uid="{00000000-0005-0000-0000-000091330000}"/>
    <cellStyle name="Normal 2 2 8 2 2 3" xfId="3978" xr:uid="{00000000-0005-0000-0000-000092330000}"/>
    <cellStyle name="Normal 2 2 8 2 2 3 2" xfId="12124" xr:uid="{00000000-0005-0000-0000-000093330000}"/>
    <cellStyle name="Normal 2 2 8 2 2 3 2 2" xfId="28420" xr:uid="{00000000-0005-0000-0000-000094330000}"/>
    <cellStyle name="Normal 2 2 8 2 2 3 3" xfId="20274" xr:uid="{00000000-0005-0000-0000-000095330000}"/>
    <cellStyle name="Normal 2 2 8 2 2 4" xfId="6611" xr:uid="{00000000-0005-0000-0000-000096330000}"/>
    <cellStyle name="Normal 2 2 8 2 2 4 2" xfId="14757" xr:uid="{00000000-0005-0000-0000-000097330000}"/>
    <cellStyle name="Normal 2 2 8 2 2 4 2 2" xfId="31053" xr:uid="{00000000-0005-0000-0000-000098330000}"/>
    <cellStyle name="Normal 2 2 8 2 2 4 3" xfId="22907" xr:uid="{00000000-0005-0000-0000-000099330000}"/>
    <cellStyle name="Normal 2 2 8 2 2 5" xfId="9458" xr:uid="{00000000-0005-0000-0000-00009A330000}"/>
    <cellStyle name="Normal 2 2 8 2 2 5 2" xfId="25754" xr:uid="{00000000-0005-0000-0000-00009B330000}"/>
    <cellStyle name="Normal 2 2 8 2 2 6" xfId="17608" xr:uid="{00000000-0005-0000-0000-00009C330000}"/>
    <cellStyle name="Normal 2 2 8 2 3" xfId="2017" xr:uid="{00000000-0005-0000-0000-00009D330000}"/>
    <cellStyle name="Normal 2 2 8 2 3 2" xfId="4587" xr:uid="{00000000-0005-0000-0000-00009E330000}"/>
    <cellStyle name="Normal 2 2 8 2 3 2 2" xfId="12733" xr:uid="{00000000-0005-0000-0000-00009F330000}"/>
    <cellStyle name="Normal 2 2 8 2 3 2 2 2" xfId="29029" xr:uid="{00000000-0005-0000-0000-0000A0330000}"/>
    <cellStyle name="Normal 2 2 8 2 3 2 3" xfId="20883" xr:uid="{00000000-0005-0000-0000-0000A1330000}"/>
    <cellStyle name="Normal 2 2 8 2 3 3" xfId="7316" xr:uid="{00000000-0005-0000-0000-0000A2330000}"/>
    <cellStyle name="Normal 2 2 8 2 3 3 2" xfId="15462" xr:uid="{00000000-0005-0000-0000-0000A3330000}"/>
    <cellStyle name="Normal 2 2 8 2 3 3 2 2" xfId="31758" xr:uid="{00000000-0005-0000-0000-0000A4330000}"/>
    <cellStyle name="Normal 2 2 8 2 3 3 3" xfId="23612" xr:uid="{00000000-0005-0000-0000-0000A5330000}"/>
    <cellStyle name="Normal 2 2 8 2 3 4" xfId="10163" xr:uid="{00000000-0005-0000-0000-0000A6330000}"/>
    <cellStyle name="Normal 2 2 8 2 3 4 2" xfId="26459" xr:uid="{00000000-0005-0000-0000-0000A7330000}"/>
    <cellStyle name="Normal 2 2 8 2 3 5" xfId="18313" xr:uid="{00000000-0005-0000-0000-0000A8330000}"/>
    <cellStyle name="Normal 2 2 8 2 4" xfId="3369" xr:uid="{00000000-0005-0000-0000-0000A9330000}"/>
    <cellStyle name="Normal 2 2 8 2 4 2" xfId="11515" xr:uid="{00000000-0005-0000-0000-0000AA330000}"/>
    <cellStyle name="Normal 2 2 8 2 4 2 2" xfId="27811" xr:uid="{00000000-0005-0000-0000-0000AB330000}"/>
    <cellStyle name="Normal 2 2 8 2 4 3" xfId="19665" xr:uid="{00000000-0005-0000-0000-0000AC330000}"/>
    <cellStyle name="Normal 2 2 8 2 5" xfId="5906" xr:uid="{00000000-0005-0000-0000-0000AD330000}"/>
    <cellStyle name="Normal 2 2 8 2 5 2" xfId="14052" xr:uid="{00000000-0005-0000-0000-0000AE330000}"/>
    <cellStyle name="Normal 2 2 8 2 5 2 2" xfId="30348" xr:uid="{00000000-0005-0000-0000-0000AF330000}"/>
    <cellStyle name="Normal 2 2 8 2 5 3" xfId="22202" xr:uid="{00000000-0005-0000-0000-0000B0330000}"/>
    <cellStyle name="Normal 2 2 8 2 6" xfId="8753" xr:uid="{00000000-0005-0000-0000-0000B1330000}"/>
    <cellStyle name="Normal 2 2 8 2 6 2" xfId="25049" xr:uid="{00000000-0005-0000-0000-0000B2330000}"/>
    <cellStyle name="Normal 2 2 8 2 7" xfId="16903" xr:uid="{00000000-0005-0000-0000-0000B3330000}"/>
    <cellStyle name="Normal 2 2 8 3" xfId="968" xr:uid="{00000000-0005-0000-0000-0000B4330000}"/>
    <cellStyle name="Normal 2 2 8 3 2" xfId="2378" xr:uid="{00000000-0005-0000-0000-0000B5330000}"/>
    <cellStyle name="Normal 2 2 8 3 2 2" xfId="4900" xr:uid="{00000000-0005-0000-0000-0000B6330000}"/>
    <cellStyle name="Normal 2 2 8 3 2 2 2" xfId="13046" xr:uid="{00000000-0005-0000-0000-0000B7330000}"/>
    <cellStyle name="Normal 2 2 8 3 2 2 2 2" xfId="29342" xr:uid="{00000000-0005-0000-0000-0000B8330000}"/>
    <cellStyle name="Normal 2 2 8 3 2 2 3" xfId="21196" xr:uid="{00000000-0005-0000-0000-0000B9330000}"/>
    <cellStyle name="Normal 2 2 8 3 2 3" xfId="7677" xr:uid="{00000000-0005-0000-0000-0000BA330000}"/>
    <cellStyle name="Normal 2 2 8 3 2 3 2" xfId="15823" xr:uid="{00000000-0005-0000-0000-0000BB330000}"/>
    <cellStyle name="Normal 2 2 8 3 2 3 2 2" xfId="32119" xr:uid="{00000000-0005-0000-0000-0000BC330000}"/>
    <cellStyle name="Normal 2 2 8 3 2 3 3" xfId="23973" xr:uid="{00000000-0005-0000-0000-0000BD330000}"/>
    <cellStyle name="Normal 2 2 8 3 2 4" xfId="10524" xr:uid="{00000000-0005-0000-0000-0000BE330000}"/>
    <cellStyle name="Normal 2 2 8 3 2 4 2" xfId="26820" xr:uid="{00000000-0005-0000-0000-0000BF330000}"/>
    <cellStyle name="Normal 2 2 8 3 2 5" xfId="18674" xr:uid="{00000000-0005-0000-0000-0000C0330000}"/>
    <cellStyle name="Normal 2 2 8 3 3" xfId="3682" xr:uid="{00000000-0005-0000-0000-0000C1330000}"/>
    <cellStyle name="Normal 2 2 8 3 3 2" xfId="11828" xr:uid="{00000000-0005-0000-0000-0000C2330000}"/>
    <cellStyle name="Normal 2 2 8 3 3 2 2" xfId="28124" xr:uid="{00000000-0005-0000-0000-0000C3330000}"/>
    <cellStyle name="Normal 2 2 8 3 3 3" xfId="19978" xr:uid="{00000000-0005-0000-0000-0000C4330000}"/>
    <cellStyle name="Normal 2 2 8 3 4" xfId="6267" xr:uid="{00000000-0005-0000-0000-0000C5330000}"/>
    <cellStyle name="Normal 2 2 8 3 4 2" xfId="14413" xr:uid="{00000000-0005-0000-0000-0000C6330000}"/>
    <cellStyle name="Normal 2 2 8 3 4 2 2" xfId="30709" xr:uid="{00000000-0005-0000-0000-0000C7330000}"/>
    <cellStyle name="Normal 2 2 8 3 4 3" xfId="22563" xr:uid="{00000000-0005-0000-0000-0000C8330000}"/>
    <cellStyle name="Normal 2 2 8 3 5" xfId="9114" xr:uid="{00000000-0005-0000-0000-0000C9330000}"/>
    <cellStyle name="Normal 2 2 8 3 5 2" xfId="25410" xr:uid="{00000000-0005-0000-0000-0000CA330000}"/>
    <cellStyle name="Normal 2 2 8 3 6" xfId="17264" xr:uid="{00000000-0005-0000-0000-0000CB330000}"/>
    <cellStyle name="Normal 2 2 8 4" xfId="1673" xr:uid="{00000000-0005-0000-0000-0000CC330000}"/>
    <cellStyle name="Normal 2 2 8 4 2" xfId="4291" xr:uid="{00000000-0005-0000-0000-0000CD330000}"/>
    <cellStyle name="Normal 2 2 8 4 2 2" xfId="12437" xr:uid="{00000000-0005-0000-0000-0000CE330000}"/>
    <cellStyle name="Normal 2 2 8 4 2 2 2" xfId="28733" xr:uid="{00000000-0005-0000-0000-0000CF330000}"/>
    <cellStyle name="Normal 2 2 8 4 2 3" xfId="20587" xr:uid="{00000000-0005-0000-0000-0000D0330000}"/>
    <cellStyle name="Normal 2 2 8 4 3" xfId="6972" xr:uid="{00000000-0005-0000-0000-0000D1330000}"/>
    <cellStyle name="Normal 2 2 8 4 3 2" xfId="15118" xr:uid="{00000000-0005-0000-0000-0000D2330000}"/>
    <cellStyle name="Normal 2 2 8 4 3 2 2" xfId="31414" xr:uid="{00000000-0005-0000-0000-0000D3330000}"/>
    <cellStyle name="Normal 2 2 8 4 3 3" xfId="23268" xr:uid="{00000000-0005-0000-0000-0000D4330000}"/>
    <cellStyle name="Normal 2 2 8 4 4" xfId="9819" xr:uid="{00000000-0005-0000-0000-0000D5330000}"/>
    <cellStyle name="Normal 2 2 8 4 4 2" xfId="26115" xr:uid="{00000000-0005-0000-0000-0000D6330000}"/>
    <cellStyle name="Normal 2 2 8 4 5" xfId="17969" xr:uid="{00000000-0005-0000-0000-0000D7330000}"/>
    <cellStyle name="Normal 2 2 8 5" xfId="3073" xr:uid="{00000000-0005-0000-0000-0000D8330000}"/>
    <cellStyle name="Normal 2 2 8 5 2" xfId="11219" xr:uid="{00000000-0005-0000-0000-0000D9330000}"/>
    <cellStyle name="Normal 2 2 8 5 2 2" xfId="27515" xr:uid="{00000000-0005-0000-0000-0000DA330000}"/>
    <cellStyle name="Normal 2 2 8 5 3" xfId="19369" xr:uid="{00000000-0005-0000-0000-0000DB330000}"/>
    <cellStyle name="Normal 2 2 8 6" xfId="5562" xr:uid="{00000000-0005-0000-0000-0000DC330000}"/>
    <cellStyle name="Normal 2 2 8 6 2" xfId="13708" xr:uid="{00000000-0005-0000-0000-0000DD330000}"/>
    <cellStyle name="Normal 2 2 8 6 2 2" xfId="30004" xr:uid="{00000000-0005-0000-0000-0000DE330000}"/>
    <cellStyle name="Normal 2 2 8 6 3" xfId="21858" xr:uid="{00000000-0005-0000-0000-0000DF330000}"/>
    <cellStyle name="Normal 2 2 8 7" xfId="8409" xr:uid="{00000000-0005-0000-0000-0000E0330000}"/>
    <cellStyle name="Normal 2 2 8 7 2" xfId="24705" xr:uid="{00000000-0005-0000-0000-0000E1330000}"/>
    <cellStyle name="Normal 2 2 8 8" xfId="16559" xr:uid="{00000000-0005-0000-0000-0000E2330000}"/>
    <cellStyle name="Normal 2 2 9" xfId="352" xr:uid="{00000000-0005-0000-0000-0000E3330000}"/>
    <cellStyle name="Normal 2 2 9 2" xfId="1058" xr:uid="{00000000-0005-0000-0000-0000E4330000}"/>
    <cellStyle name="Normal 2 2 9 2 2" xfId="2468" xr:uid="{00000000-0005-0000-0000-0000E5330000}"/>
    <cellStyle name="Normal 2 2 9 2 2 2" xfId="4974" xr:uid="{00000000-0005-0000-0000-0000E6330000}"/>
    <cellStyle name="Normal 2 2 9 2 2 2 2" xfId="13120" xr:uid="{00000000-0005-0000-0000-0000E7330000}"/>
    <cellStyle name="Normal 2 2 9 2 2 2 2 2" xfId="29416" xr:uid="{00000000-0005-0000-0000-0000E8330000}"/>
    <cellStyle name="Normal 2 2 9 2 2 2 3" xfId="21270" xr:uid="{00000000-0005-0000-0000-0000E9330000}"/>
    <cellStyle name="Normal 2 2 9 2 2 3" xfId="7767" xr:uid="{00000000-0005-0000-0000-0000EA330000}"/>
    <cellStyle name="Normal 2 2 9 2 2 3 2" xfId="15913" xr:uid="{00000000-0005-0000-0000-0000EB330000}"/>
    <cellStyle name="Normal 2 2 9 2 2 3 2 2" xfId="32209" xr:uid="{00000000-0005-0000-0000-0000EC330000}"/>
    <cellStyle name="Normal 2 2 9 2 2 3 3" xfId="24063" xr:uid="{00000000-0005-0000-0000-0000ED330000}"/>
    <cellStyle name="Normal 2 2 9 2 2 4" xfId="10614" xr:uid="{00000000-0005-0000-0000-0000EE330000}"/>
    <cellStyle name="Normal 2 2 9 2 2 4 2" xfId="26910" xr:uid="{00000000-0005-0000-0000-0000EF330000}"/>
    <cellStyle name="Normal 2 2 9 2 2 5" xfId="18764" xr:uid="{00000000-0005-0000-0000-0000F0330000}"/>
    <cellStyle name="Normal 2 2 9 2 3" xfId="3756" xr:uid="{00000000-0005-0000-0000-0000F1330000}"/>
    <cellStyle name="Normal 2 2 9 2 3 2" xfId="11902" xr:uid="{00000000-0005-0000-0000-0000F2330000}"/>
    <cellStyle name="Normal 2 2 9 2 3 2 2" xfId="28198" xr:uid="{00000000-0005-0000-0000-0000F3330000}"/>
    <cellStyle name="Normal 2 2 9 2 3 3" xfId="20052" xr:uid="{00000000-0005-0000-0000-0000F4330000}"/>
    <cellStyle name="Normal 2 2 9 2 4" xfId="6357" xr:uid="{00000000-0005-0000-0000-0000F5330000}"/>
    <cellStyle name="Normal 2 2 9 2 4 2" xfId="14503" xr:uid="{00000000-0005-0000-0000-0000F6330000}"/>
    <cellStyle name="Normal 2 2 9 2 4 2 2" xfId="30799" xr:uid="{00000000-0005-0000-0000-0000F7330000}"/>
    <cellStyle name="Normal 2 2 9 2 4 3" xfId="22653" xr:uid="{00000000-0005-0000-0000-0000F8330000}"/>
    <cellStyle name="Normal 2 2 9 2 5" xfId="9204" xr:uid="{00000000-0005-0000-0000-0000F9330000}"/>
    <cellStyle name="Normal 2 2 9 2 5 2" xfId="25500" xr:uid="{00000000-0005-0000-0000-0000FA330000}"/>
    <cellStyle name="Normal 2 2 9 2 6" xfId="17354" xr:uid="{00000000-0005-0000-0000-0000FB330000}"/>
    <cellStyle name="Normal 2 2 9 3" xfId="1763" xr:uid="{00000000-0005-0000-0000-0000FC330000}"/>
    <cellStyle name="Normal 2 2 9 3 2" xfId="4365" xr:uid="{00000000-0005-0000-0000-0000FD330000}"/>
    <cellStyle name="Normal 2 2 9 3 2 2" xfId="12511" xr:uid="{00000000-0005-0000-0000-0000FE330000}"/>
    <cellStyle name="Normal 2 2 9 3 2 2 2" xfId="28807" xr:uid="{00000000-0005-0000-0000-0000FF330000}"/>
    <cellStyle name="Normal 2 2 9 3 2 3" xfId="20661" xr:uid="{00000000-0005-0000-0000-000000340000}"/>
    <cellStyle name="Normal 2 2 9 3 3" xfId="7062" xr:uid="{00000000-0005-0000-0000-000001340000}"/>
    <cellStyle name="Normal 2 2 9 3 3 2" xfId="15208" xr:uid="{00000000-0005-0000-0000-000002340000}"/>
    <cellStyle name="Normal 2 2 9 3 3 2 2" xfId="31504" xr:uid="{00000000-0005-0000-0000-000003340000}"/>
    <cellStyle name="Normal 2 2 9 3 3 3" xfId="23358" xr:uid="{00000000-0005-0000-0000-000004340000}"/>
    <cellStyle name="Normal 2 2 9 3 4" xfId="9909" xr:uid="{00000000-0005-0000-0000-000005340000}"/>
    <cellStyle name="Normal 2 2 9 3 4 2" xfId="26205" xr:uid="{00000000-0005-0000-0000-000006340000}"/>
    <cellStyle name="Normal 2 2 9 3 5" xfId="18059" xr:uid="{00000000-0005-0000-0000-000007340000}"/>
    <cellStyle name="Normal 2 2 9 4" xfId="3147" xr:uid="{00000000-0005-0000-0000-000008340000}"/>
    <cellStyle name="Normal 2 2 9 4 2" xfId="11293" xr:uid="{00000000-0005-0000-0000-000009340000}"/>
    <cellStyle name="Normal 2 2 9 4 2 2" xfId="27589" xr:uid="{00000000-0005-0000-0000-00000A340000}"/>
    <cellStyle name="Normal 2 2 9 4 3" xfId="19443" xr:uid="{00000000-0005-0000-0000-00000B340000}"/>
    <cellStyle name="Normal 2 2 9 5" xfId="5652" xr:uid="{00000000-0005-0000-0000-00000C340000}"/>
    <cellStyle name="Normal 2 2 9 5 2" xfId="13798" xr:uid="{00000000-0005-0000-0000-00000D340000}"/>
    <cellStyle name="Normal 2 2 9 5 2 2" xfId="30094" xr:uid="{00000000-0005-0000-0000-00000E340000}"/>
    <cellStyle name="Normal 2 2 9 5 3" xfId="21948" xr:uid="{00000000-0005-0000-0000-00000F340000}"/>
    <cellStyle name="Normal 2 2 9 6" xfId="8499" xr:uid="{00000000-0005-0000-0000-000010340000}"/>
    <cellStyle name="Normal 2 2 9 6 2" xfId="24795" xr:uid="{00000000-0005-0000-0000-000011340000}"/>
    <cellStyle name="Normal 2 2 9 7" xfId="16649" xr:uid="{00000000-0005-0000-0000-000012340000}"/>
    <cellStyle name="Normal 2 3" xfId="8" xr:uid="{00000000-0005-0000-0000-000013340000}"/>
    <cellStyle name="Normal 2 3 10" xfId="716" xr:uid="{00000000-0005-0000-0000-000014340000}"/>
    <cellStyle name="Normal 2 3 10 2" xfId="2126" xr:uid="{00000000-0005-0000-0000-000015340000}"/>
    <cellStyle name="Normal 2 3 10 2 2" xfId="4679" xr:uid="{00000000-0005-0000-0000-000016340000}"/>
    <cellStyle name="Normal 2 3 10 2 2 2" xfId="12825" xr:uid="{00000000-0005-0000-0000-000017340000}"/>
    <cellStyle name="Normal 2 3 10 2 2 2 2" xfId="29121" xr:uid="{00000000-0005-0000-0000-000018340000}"/>
    <cellStyle name="Normal 2 3 10 2 2 3" xfId="20975" xr:uid="{00000000-0005-0000-0000-000019340000}"/>
    <cellStyle name="Normal 2 3 10 2 3" xfId="7425" xr:uid="{00000000-0005-0000-0000-00001A340000}"/>
    <cellStyle name="Normal 2 3 10 2 3 2" xfId="15571" xr:uid="{00000000-0005-0000-0000-00001B340000}"/>
    <cellStyle name="Normal 2 3 10 2 3 2 2" xfId="31867" xr:uid="{00000000-0005-0000-0000-00001C340000}"/>
    <cellStyle name="Normal 2 3 10 2 3 3" xfId="23721" xr:uid="{00000000-0005-0000-0000-00001D340000}"/>
    <cellStyle name="Normal 2 3 10 2 4" xfId="10272" xr:uid="{00000000-0005-0000-0000-00001E340000}"/>
    <cellStyle name="Normal 2 3 10 2 4 2" xfId="26568" xr:uid="{00000000-0005-0000-0000-00001F340000}"/>
    <cellStyle name="Normal 2 3 10 2 5" xfId="18422" xr:uid="{00000000-0005-0000-0000-000020340000}"/>
    <cellStyle name="Normal 2 3 10 3" xfId="3461" xr:uid="{00000000-0005-0000-0000-000021340000}"/>
    <cellStyle name="Normal 2 3 10 3 2" xfId="11607" xr:uid="{00000000-0005-0000-0000-000022340000}"/>
    <cellStyle name="Normal 2 3 10 3 2 2" xfId="27903" xr:uid="{00000000-0005-0000-0000-000023340000}"/>
    <cellStyle name="Normal 2 3 10 3 3" xfId="19757" xr:uid="{00000000-0005-0000-0000-000024340000}"/>
    <cellStyle name="Normal 2 3 10 4" xfId="6015" xr:uid="{00000000-0005-0000-0000-000025340000}"/>
    <cellStyle name="Normal 2 3 10 4 2" xfId="14161" xr:uid="{00000000-0005-0000-0000-000026340000}"/>
    <cellStyle name="Normal 2 3 10 4 2 2" xfId="30457" xr:uid="{00000000-0005-0000-0000-000027340000}"/>
    <cellStyle name="Normal 2 3 10 4 3" xfId="22311" xr:uid="{00000000-0005-0000-0000-000028340000}"/>
    <cellStyle name="Normal 2 3 10 5" xfId="8862" xr:uid="{00000000-0005-0000-0000-000029340000}"/>
    <cellStyle name="Normal 2 3 10 5 2" xfId="25158" xr:uid="{00000000-0005-0000-0000-00002A340000}"/>
    <cellStyle name="Normal 2 3 10 6" xfId="17012" xr:uid="{00000000-0005-0000-0000-00002B340000}"/>
    <cellStyle name="Normal 2 3 11" xfId="1421" xr:uid="{00000000-0005-0000-0000-00002C340000}"/>
    <cellStyle name="Normal 2 3 11 2" xfId="4070" xr:uid="{00000000-0005-0000-0000-00002D340000}"/>
    <cellStyle name="Normal 2 3 11 2 2" xfId="12216" xr:uid="{00000000-0005-0000-0000-00002E340000}"/>
    <cellStyle name="Normal 2 3 11 2 2 2" xfId="28512" xr:uid="{00000000-0005-0000-0000-00002F340000}"/>
    <cellStyle name="Normal 2 3 11 2 3" xfId="20366" xr:uid="{00000000-0005-0000-0000-000030340000}"/>
    <cellStyle name="Normal 2 3 11 3" xfId="6720" xr:uid="{00000000-0005-0000-0000-000031340000}"/>
    <cellStyle name="Normal 2 3 11 3 2" xfId="14866" xr:uid="{00000000-0005-0000-0000-000032340000}"/>
    <cellStyle name="Normal 2 3 11 3 2 2" xfId="31162" xr:uid="{00000000-0005-0000-0000-000033340000}"/>
    <cellStyle name="Normal 2 3 11 3 3" xfId="23016" xr:uid="{00000000-0005-0000-0000-000034340000}"/>
    <cellStyle name="Normal 2 3 11 4" xfId="9567" xr:uid="{00000000-0005-0000-0000-000035340000}"/>
    <cellStyle name="Normal 2 3 11 4 2" xfId="25863" xr:uid="{00000000-0005-0000-0000-000036340000}"/>
    <cellStyle name="Normal 2 3 11 5" xfId="17717" xr:uid="{00000000-0005-0000-0000-000037340000}"/>
    <cellStyle name="Normal 2 3 12" xfId="2852" xr:uid="{00000000-0005-0000-0000-000038340000}"/>
    <cellStyle name="Normal 2 3 12 2" xfId="10998" xr:uid="{00000000-0005-0000-0000-000039340000}"/>
    <cellStyle name="Normal 2 3 12 2 2" xfId="27294" xr:uid="{00000000-0005-0000-0000-00003A340000}"/>
    <cellStyle name="Normal 2 3 12 3" xfId="19148" xr:uid="{00000000-0005-0000-0000-00003B340000}"/>
    <cellStyle name="Normal 2 3 13" xfId="5310" xr:uid="{00000000-0005-0000-0000-00003C340000}"/>
    <cellStyle name="Normal 2 3 13 2" xfId="13456" xr:uid="{00000000-0005-0000-0000-00003D340000}"/>
    <cellStyle name="Normal 2 3 13 2 2" xfId="29752" xr:uid="{00000000-0005-0000-0000-00003E340000}"/>
    <cellStyle name="Normal 2 3 13 3" xfId="21606" xr:uid="{00000000-0005-0000-0000-00003F340000}"/>
    <cellStyle name="Normal 2 3 14" xfId="8157" xr:uid="{00000000-0005-0000-0000-000040340000}"/>
    <cellStyle name="Normal 2 3 14 2" xfId="24453" xr:uid="{00000000-0005-0000-0000-000041340000}"/>
    <cellStyle name="Normal 2 3 15" xfId="16307" xr:uid="{00000000-0005-0000-0000-000042340000}"/>
    <cellStyle name="Normal 2 3 2" xfId="13" xr:uid="{00000000-0005-0000-0000-000043340000}"/>
    <cellStyle name="Normal 2 3 2 10" xfId="357" xr:uid="{00000000-0005-0000-0000-000044340000}"/>
    <cellStyle name="Normal 2 3 2 10 2" xfId="1063" xr:uid="{00000000-0005-0000-0000-000045340000}"/>
    <cellStyle name="Normal 2 3 2 10 2 2" xfId="2473" xr:uid="{00000000-0005-0000-0000-000046340000}"/>
    <cellStyle name="Normal 2 3 2 10 2 2 2" xfId="4978" xr:uid="{00000000-0005-0000-0000-000047340000}"/>
    <cellStyle name="Normal 2 3 2 10 2 2 2 2" xfId="13124" xr:uid="{00000000-0005-0000-0000-000048340000}"/>
    <cellStyle name="Normal 2 3 2 10 2 2 2 2 2" xfId="29420" xr:uid="{00000000-0005-0000-0000-000049340000}"/>
    <cellStyle name="Normal 2 3 2 10 2 2 2 3" xfId="21274" xr:uid="{00000000-0005-0000-0000-00004A340000}"/>
    <cellStyle name="Normal 2 3 2 10 2 2 3" xfId="7772" xr:uid="{00000000-0005-0000-0000-00004B340000}"/>
    <cellStyle name="Normal 2 3 2 10 2 2 3 2" xfId="15918" xr:uid="{00000000-0005-0000-0000-00004C340000}"/>
    <cellStyle name="Normal 2 3 2 10 2 2 3 2 2" xfId="32214" xr:uid="{00000000-0005-0000-0000-00004D340000}"/>
    <cellStyle name="Normal 2 3 2 10 2 2 3 3" xfId="24068" xr:uid="{00000000-0005-0000-0000-00004E340000}"/>
    <cellStyle name="Normal 2 3 2 10 2 2 4" xfId="10619" xr:uid="{00000000-0005-0000-0000-00004F340000}"/>
    <cellStyle name="Normal 2 3 2 10 2 2 4 2" xfId="26915" xr:uid="{00000000-0005-0000-0000-000050340000}"/>
    <cellStyle name="Normal 2 3 2 10 2 2 5" xfId="18769" xr:uid="{00000000-0005-0000-0000-000051340000}"/>
    <cellStyle name="Normal 2 3 2 10 2 3" xfId="3760" xr:uid="{00000000-0005-0000-0000-000052340000}"/>
    <cellStyle name="Normal 2 3 2 10 2 3 2" xfId="11906" xr:uid="{00000000-0005-0000-0000-000053340000}"/>
    <cellStyle name="Normal 2 3 2 10 2 3 2 2" xfId="28202" xr:uid="{00000000-0005-0000-0000-000054340000}"/>
    <cellStyle name="Normal 2 3 2 10 2 3 3" xfId="20056" xr:uid="{00000000-0005-0000-0000-000055340000}"/>
    <cellStyle name="Normal 2 3 2 10 2 4" xfId="6362" xr:uid="{00000000-0005-0000-0000-000056340000}"/>
    <cellStyle name="Normal 2 3 2 10 2 4 2" xfId="14508" xr:uid="{00000000-0005-0000-0000-000057340000}"/>
    <cellStyle name="Normal 2 3 2 10 2 4 2 2" xfId="30804" xr:uid="{00000000-0005-0000-0000-000058340000}"/>
    <cellStyle name="Normal 2 3 2 10 2 4 3" xfId="22658" xr:uid="{00000000-0005-0000-0000-000059340000}"/>
    <cellStyle name="Normal 2 3 2 10 2 5" xfId="9209" xr:uid="{00000000-0005-0000-0000-00005A340000}"/>
    <cellStyle name="Normal 2 3 2 10 2 5 2" xfId="25505" xr:uid="{00000000-0005-0000-0000-00005B340000}"/>
    <cellStyle name="Normal 2 3 2 10 2 6" xfId="17359" xr:uid="{00000000-0005-0000-0000-00005C340000}"/>
    <cellStyle name="Normal 2 3 2 10 3" xfId="1768" xr:uid="{00000000-0005-0000-0000-00005D340000}"/>
    <cellStyle name="Normal 2 3 2 10 3 2" xfId="4369" xr:uid="{00000000-0005-0000-0000-00005E340000}"/>
    <cellStyle name="Normal 2 3 2 10 3 2 2" xfId="12515" xr:uid="{00000000-0005-0000-0000-00005F340000}"/>
    <cellStyle name="Normal 2 3 2 10 3 2 2 2" xfId="28811" xr:uid="{00000000-0005-0000-0000-000060340000}"/>
    <cellStyle name="Normal 2 3 2 10 3 2 3" xfId="20665" xr:uid="{00000000-0005-0000-0000-000061340000}"/>
    <cellStyle name="Normal 2 3 2 10 3 3" xfId="7067" xr:uid="{00000000-0005-0000-0000-000062340000}"/>
    <cellStyle name="Normal 2 3 2 10 3 3 2" xfId="15213" xr:uid="{00000000-0005-0000-0000-000063340000}"/>
    <cellStyle name="Normal 2 3 2 10 3 3 2 2" xfId="31509" xr:uid="{00000000-0005-0000-0000-000064340000}"/>
    <cellStyle name="Normal 2 3 2 10 3 3 3" xfId="23363" xr:uid="{00000000-0005-0000-0000-000065340000}"/>
    <cellStyle name="Normal 2 3 2 10 3 4" xfId="9914" xr:uid="{00000000-0005-0000-0000-000066340000}"/>
    <cellStyle name="Normal 2 3 2 10 3 4 2" xfId="26210" xr:uid="{00000000-0005-0000-0000-000067340000}"/>
    <cellStyle name="Normal 2 3 2 10 3 5" xfId="18064" xr:uid="{00000000-0005-0000-0000-000068340000}"/>
    <cellStyle name="Normal 2 3 2 10 4" xfId="3151" xr:uid="{00000000-0005-0000-0000-000069340000}"/>
    <cellStyle name="Normal 2 3 2 10 4 2" xfId="11297" xr:uid="{00000000-0005-0000-0000-00006A340000}"/>
    <cellStyle name="Normal 2 3 2 10 4 2 2" xfId="27593" xr:uid="{00000000-0005-0000-0000-00006B340000}"/>
    <cellStyle name="Normal 2 3 2 10 4 3" xfId="19447" xr:uid="{00000000-0005-0000-0000-00006C340000}"/>
    <cellStyle name="Normal 2 3 2 10 5" xfId="5657" xr:uid="{00000000-0005-0000-0000-00006D340000}"/>
    <cellStyle name="Normal 2 3 2 10 5 2" xfId="13803" xr:uid="{00000000-0005-0000-0000-00006E340000}"/>
    <cellStyle name="Normal 2 3 2 10 5 2 2" xfId="30099" xr:uid="{00000000-0005-0000-0000-00006F340000}"/>
    <cellStyle name="Normal 2 3 2 10 5 3" xfId="21953" xr:uid="{00000000-0005-0000-0000-000070340000}"/>
    <cellStyle name="Normal 2 3 2 10 6" xfId="8504" xr:uid="{00000000-0005-0000-0000-000071340000}"/>
    <cellStyle name="Normal 2 3 2 10 6 2" xfId="24800" xr:uid="{00000000-0005-0000-0000-000072340000}"/>
    <cellStyle name="Normal 2 3 2 10 7" xfId="16654" xr:uid="{00000000-0005-0000-0000-000073340000}"/>
    <cellStyle name="Normal 2 3 2 11" xfId="699" xr:uid="{00000000-0005-0000-0000-000074340000}"/>
    <cellStyle name="Normal 2 3 2 11 2" xfId="700" xr:uid="{00000000-0005-0000-0000-000075340000}"/>
    <cellStyle name="Normal 2 3 2 11 2 2" xfId="701" xr:uid="{00000000-0005-0000-0000-000076340000}"/>
    <cellStyle name="Normal 2 3 2 11 2 2 2" xfId="702" xr:uid="{00000000-0005-0000-0000-000077340000}"/>
    <cellStyle name="Normal 2 3 2 11 2 2 2 2" xfId="703" xr:uid="{00000000-0005-0000-0000-000078340000}"/>
    <cellStyle name="Normal 2 3 2 11 2 2 2 2 2" xfId="705" xr:uid="{00000000-0005-0000-0000-000079340000}"/>
    <cellStyle name="Normal 2 3 2 11 2 2 2 2 2 2" xfId="706" xr:uid="{00000000-0005-0000-0000-00007A340000}"/>
    <cellStyle name="Normal 2 3 2 11 2 2 2 2 2 2 2" xfId="712" xr:uid="{00000000-0005-0000-0000-00007B340000}"/>
    <cellStyle name="Normal 2 3 2 11 2 2 2 2 2 2 2 2" xfId="1417" xr:uid="{00000000-0005-0000-0000-00007C340000}"/>
    <cellStyle name="Normal 2 3 2 11 2 2 2 2 2 2 2 2 2" xfId="2827" xr:uid="{00000000-0005-0000-0000-00007D340000}"/>
    <cellStyle name="Normal 2 3 2 11 2 2 2 2 2 2 2 2 2 2" xfId="5285" xr:uid="{00000000-0005-0000-0000-00007E340000}"/>
    <cellStyle name="Normal 2 3 2 11 2 2 2 2 2 2 2 2 2 2 2" xfId="13431" xr:uid="{00000000-0005-0000-0000-00007F340000}"/>
    <cellStyle name="Normal 2 3 2 11 2 2 2 2 2 2 2 2 2 2 2 2" xfId="29727" xr:uid="{00000000-0005-0000-0000-000080340000}"/>
    <cellStyle name="Normal 2 3 2 11 2 2 2 2 2 2 2 2 2 2 3" xfId="21581" xr:uid="{00000000-0005-0000-0000-000081340000}"/>
    <cellStyle name="Normal 2 3 2 11 2 2 2 2 2 2 2 2 2 3" xfId="8126" xr:uid="{00000000-0005-0000-0000-000082340000}"/>
    <cellStyle name="Normal 2 3 2 11 2 2 2 2 2 2 2 2 2 3 2" xfId="16272" xr:uid="{00000000-0005-0000-0000-000083340000}"/>
    <cellStyle name="Normal 2 3 2 11 2 2 2 2 2 2 2 2 2 3 2 2" xfId="32568" xr:uid="{00000000-0005-0000-0000-000084340000}"/>
    <cellStyle name="Normal 2 3 2 11 2 2 2 2 2 2 2 2 2 3 3" xfId="24422" xr:uid="{00000000-0005-0000-0000-000085340000}"/>
    <cellStyle name="Normal 2 3 2 11 2 2 2 2 2 2 2 2 2 4" xfId="10973" xr:uid="{00000000-0005-0000-0000-000086340000}"/>
    <cellStyle name="Normal 2 3 2 11 2 2 2 2 2 2 2 2 2 4 2" xfId="27269" xr:uid="{00000000-0005-0000-0000-000087340000}"/>
    <cellStyle name="Normal 2 3 2 11 2 2 2 2 2 2 2 2 2 5" xfId="19123" xr:uid="{00000000-0005-0000-0000-000088340000}"/>
    <cellStyle name="Normal 2 3 2 11 2 2 2 2 2 2 2 2 3" xfId="4067" xr:uid="{00000000-0005-0000-0000-000089340000}"/>
    <cellStyle name="Normal 2 3 2 11 2 2 2 2 2 2 2 2 3 2" xfId="12213" xr:uid="{00000000-0005-0000-0000-00008A340000}"/>
    <cellStyle name="Normal 2 3 2 11 2 2 2 2 2 2 2 2 3 2 2" xfId="28509" xr:uid="{00000000-0005-0000-0000-00008B340000}"/>
    <cellStyle name="Normal 2 3 2 11 2 2 2 2 2 2 2 2 3 3" xfId="20363" xr:uid="{00000000-0005-0000-0000-00008C340000}"/>
    <cellStyle name="Normal 2 3 2 11 2 2 2 2 2 2 2 2 4" xfId="6716" xr:uid="{00000000-0005-0000-0000-00008D340000}"/>
    <cellStyle name="Normal 2 3 2 11 2 2 2 2 2 2 2 2 4 2" xfId="14862" xr:uid="{00000000-0005-0000-0000-00008E340000}"/>
    <cellStyle name="Normal 2 3 2 11 2 2 2 2 2 2 2 2 4 2 2" xfId="31158" xr:uid="{00000000-0005-0000-0000-00008F340000}"/>
    <cellStyle name="Normal 2 3 2 11 2 2 2 2 2 2 2 2 4 3" xfId="23012" xr:uid="{00000000-0005-0000-0000-000090340000}"/>
    <cellStyle name="Normal 2 3 2 11 2 2 2 2 2 2 2 2 5" xfId="9563" xr:uid="{00000000-0005-0000-0000-000091340000}"/>
    <cellStyle name="Normal 2 3 2 11 2 2 2 2 2 2 2 2 5 2" xfId="25859" xr:uid="{00000000-0005-0000-0000-000092340000}"/>
    <cellStyle name="Normal 2 3 2 11 2 2 2 2 2 2 2 2 6" xfId="17713" xr:uid="{00000000-0005-0000-0000-000093340000}"/>
    <cellStyle name="Normal 2 3 2 11 2 2 2 2 2 2 2 3" xfId="2122" xr:uid="{00000000-0005-0000-0000-000094340000}"/>
    <cellStyle name="Normal 2 3 2 11 2 2 2 2 2 2 2 3 2" xfId="4676" xr:uid="{00000000-0005-0000-0000-000095340000}"/>
    <cellStyle name="Normal 2 3 2 11 2 2 2 2 2 2 2 3 2 2" xfId="12822" xr:uid="{00000000-0005-0000-0000-000096340000}"/>
    <cellStyle name="Normal 2 3 2 11 2 2 2 2 2 2 2 3 2 2 2" xfId="29118" xr:uid="{00000000-0005-0000-0000-000097340000}"/>
    <cellStyle name="Normal 2 3 2 11 2 2 2 2 2 2 2 3 2 3" xfId="20972" xr:uid="{00000000-0005-0000-0000-000098340000}"/>
    <cellStyle name="Normal 2 3 2 11 2 2 2 2 2 2 2 3 3" xfId="7421" xr:uid="{00000000-0005-0000-0000-000099340000}"/>
    <cellStyle name="Normal 2 3 2 11 2 2 2 2 2 2 2 3 3 2" xfId="15567" xr:uid="{00000000-0005-0000-0000-00009A340000}"/>
    <cellStyle name="Normal 2 3 2 11 2 2 2 2 2 2 2 3 3 2 2" xfId="31863" xr:uid="{00000000-0005-0000-0000-00009B340000}"/>
    <cellStyle name="Normal 2 3 2 11 2 2 2 2 2 2 2 3 3 3" xfId="23717" xr:uid="{00000000-0005-0000-0000-00009C340000}"/>
    <cellStyle name="Normal 2 3 2 11 2 2 2 2 2 2 2 3 4" xfId="10268" xr:uid="{00000000-0005-0000-0000-00009D340000}"/>
    <cellStyle name="Normal 2 3 2 11 2 2 2 2 2 2 2 3 4 2" xfId="26564" xr:uid="{00000000-0005-0000-0000-00009E340000}"/>
    <cellStyle name="Normal 2 3 2 11 2 2 2 2 2 2 2 3 5" xfId="18418" xr:uid="{00000000-0005-0000-0000-00009F340000}"/>
    <cellStyle name="Normal 2 3 2 11 2 2 2 2 2 2 2 4" xfId="3458" xr:uid="{00000000-0005-0000-0000-0000A0340000}"/>
    <cellStyle name="Normal 2 3 2 11 2 2 2 2 2 2 2 4 2" xfId="11604" xr:uid="{00000000-0005-0000-0000-0000A1340000}"/>
    <cellStyle name="Normal 2 3 2 11 2 2 2 2 2 2 2 4 2 2" xfId="27900" xr:uid="{00000000-0005-0000-0000-0000A2340000}"/>
    <cellStyle name="Normal 2 3 2 11 2 2 2 2 2 2 2 4 3" xfId="19754" xr:uid="{00000000-0005-0000-0000-0000A3340000}"/>
    <cellStyle name="Normal 2 3 2 11 2 2 2 2 2 2 2 5" xfId="6011" xr:uid="{00000000-0005-0000-0000-0000A4340000}"/>
    <cellStyle name="Normal 2 3 2 11 2 2 2 2 2 2 2 5 2" xfId="14157" xr:uid="{00000000-0005-0000-0000-0000A5340000}"/>
    <cellStyle name="Normal 2 3 2 11 2 2 2 2 2 2 2 5 2 2" xfId="30453" xr:uid="{00000000-0005-0000-0000-0000A6340000}"/>
    <cellStyle name="Normal 2 3 2 11 2 2 2 2 2 2 2 5 3" xfId="22307" xr:uid="{00000000-0005-0000-0000-0000A7340000}"/>
    <cellStyle name="Normal 2 3 2 11 2 2 2 2 2 2 2 6" xfId="8858" xr:uid="{00000000-0005-0000-0000-0000A8340000}"/>
    <cellStyle name="Normal 2 3 2 11 2 2 2 2 2 2 2 6 2" xfId="25154" xr:uid="{00000000-0005-0000-0000-0000A9340000}"/>
    <cellStyle name="Normal 2 3 2 11 2 2 2 2 2 2 2 7" xfId="17008" xr:uid="{00000000-0005-0000-0000-0000AA340000}"/>
    <cellStyle name="Normal 2 3 2 11 2 2 2 2 2 2 3" xfId="1411" xr:uid="{00000000-0005-0000-0000-0000AB340000}"/>
    <cellStyle name="Normal 2 3 2 11 2 2 2 2 2 2 3 2" xfId="2821" xr:uid="{00000000-0005-0000-0000-0000AC340000}"/>
    <cellStyle name="Normal 2 3 2 11 2 2 2 2 2 2 3 2 2" xfId="5279" xr:uid="{00000000-0005-0000-0000-0000AD340000}"/>
    <cellStyle name="Normal 2 3 2 11 2 2 2 2 2 2 3 2 2 2" xfId="13425" xr:uid="{00000000-0005-0000-0000-0000AE340000}"/>
    <cellStyle name="Normal 2 3 2 11 2 2 2 2 2 2 3 2 2 2 2" xfId="29721" xr:uid="{00000000-0005-0000-0000-0000AF340000}"/>
    <cellStyle name="Normal 2 3 2 11 2 2 2 2 2 2 3 2 2 3" xfId="21575" xr:uid="{00000000-0005-0000-0000-0000B0340000}"/>
    <cellStyle name="Normal 2 3 2 11 2 2 2 2 2 2 3 2 3" xfId="8120" xr:uid="{00000000-0005-0000-0000-0000B1340000}"/>
    <cellStyle name="Normal 2 3 2 11 2 2 2 2 2 2 3 2 3 2" xfId="16266" xr:uid="{00000000-0005-0000-0000-0000B2340000}"/>
    <cellStyle name="Normal 2 3 2 11 2 2 2 2 2 2 3 2 3 2 2" xfId="32562" xr:uid="{00000000-0005-0000-0000-0000B3340000}"/>
    <cellStyle name="Normal 2 3 2 11 2 2 2 2 2 2 3 2 3 3" xfId="24416" xr:uid="{00000000-0005-0000-0000-0000B4340000}"/>
    <cellStyle name="Normal 2 3 2 11 2 2 2 2 2 2 3 2 4" xfId="10967" xr:uid="{00000000-0005-0000-0000-0000B5340000}"/>
    <cellStyle name="Normal 2 3 2 11 2 2 2 2 2 2 3 2 4 2" xfId="27263" xr:uid="{00000000-0005-0000-0000-0000B6340000}"/>
    <cellStyle name="Normal 2 3 2 11 2 2 2 2 2 2 3 2 5" xfId="19117" xr:uid="{00000000-0005-0000-0000-0000B7340000}"/>
    <cellStyle name="Normal 2 3 2 11 2 2 2 2 2 2 3 3" xfId="4061" xr:uid="{00000000-0005-0000-0000-0000B8340000}"/>
    <cellStyle name="Normal 2 3 2 11 2 2 2 2 2 2 3 3 2" xfId="12207" xr:uid="{00000000-0005-0000-0000-0000B9340000}"/>
    <cellStyle name="Normal 2 3 2 11 2 2 2 2 2 2 3 3 2 2" xfId="28503" xr:uid="{00000000-0005-0000-0000-0000BA340000}"/>
    <cellStyle name="Normal 2 3 2 11 2 2 2 2 2 2 3 3 3" xfId="20357" xr:uid="{00000000-0005-0000-0000-0000BB340000}"/>
    <cellStyle name="Normal 2 3 2 11 2 2 2 2 2 2 3 4" xfId="6710" xr:uid="{00000000-0005-0000-0000-0000BC340000}"/>
    <cellStyle name="Normal 2 3 2 11 2 2 2 2 2 2 3 4 2" xfId="14856" xr:uid="{00000000-0005-0000-0000-0000BD340000}"/>
    <cellStyle name="Normal 2 3 2 11 2 2 2 2 2 2 3 4 2 2" xfId="31152" xr:uid="{00000000-0005-0000-0000-0000BE340000}"/>
    <cellStyle name="Normal 2 3 2 11 2 2 2 2 2 2 3 4 3" xfId="23006" xr:uid="{00000000-0005-0000-0000-0000BF340000}"/>
    <cellStyle name="Normal 2 3 2 11 2 2 2 2 2 2 3 5" xfId="9557" xr:uid="{00000000-0005-0000-0000-0000C0340000}"/>
    <cellStyle name="Normal 2 3 2 11 2 2 2 2 2 2 3 5 2" xfId="25853" xr:uid="{00000000-0005-0000-0000-0000C1340000}"/>
    <cellStyle name="Normal 2 3 2 11 2 2 2 2 2 2 3 6" xfId="17707" xr:uid="{00000000-0005-0000-0000-0000C2340000}"/>
    <cellStyle name="Normal 2 3 2 11 2 2 2 2 2 2 4" xfId="2116" xr:uid="{00000000-0005-0000-0000-0000C3340000}"/>
    <cellStyle name="Normal 2 3 2 11 2 2 2 2 2 2 4 2" xfId="4670" xr:uid="{00000000-0005-0000-0000-0000C4340000}"/>
    <cellStyle name="Normal 2 3 2 11 2 2 2 2 2 2 4 2 2" xfId="12816" xr:uid="{00000000-0005-0000-0000-0000C5340000}"/>
    <cellStyle name="Normal 2 3 2 11 2 2 2 2 2 2 4 2 2 2" xfId="29112" xr:uid="{00000000-0005-0000-0000-0000C6340000}"/>
    <cellStyle name="Normal 2 3 2 11 2 2 2 2 2 2 4 2 3" xfId="20966" xr:uid="{00000000-0005-0000-0000-0000C7340000}"/>
    <cellStyle name="Normal 2 3 2 11 2 2 2 2 2 2 4 3" xfId="7415" xr:uid="{00000000-0005-0000-0000-0000C8340000}"/>
    <cellStyle name="Normal 2 3 2 11 2 2 2 2 2 2 4 3 2" xfId="15561" xr:uid="{00000000-0005-0000-0000-0000C9340000}"/>
    <cellStyle name="Normal 2 3 2 11 2 2 2 2 2 2 4 3 2 2" xfId="31857" xr:uid="{00000000-0005-0000-0000-0000CA340000}"/>
    <cellStyle name="Normal 2 3 2 11 2 2 2 2 2 2 4 3 3" xfId="23711" xr:uid="{00000000-0005-0000-0000-0000CB340000}"/>
    <cellStyle name="Normal 2 3 2 11 2 2 2 2 2 2 4 4" xfId="10262" xr:uid="{00000000-0005-0000-0000-0000CC340000}"/>
    <cellStyle name="Normal 2 3 2 11 2 2 2 2 2 2 4 4 2" xfId="26558" xr:uid="{00000000-0005-0000-0000-0000CD340000}"/>
    <cellStyle name="Normal 2 3 2 11 2 2 2 2 2 2 4 5" xfId="18412" xr:uid="{00000000-0005-0000-0000-0000CE340000}"/>
    <cellStyle name="Normal 2 3 2 11 2 2 2 2 2 2 5" xfId="3452" xr:uid="{00000000-0005-0000-0000-0000CF340000}"/>
    <cellStyle name="Normal 2 3 2 11 2 2 2 2 2 2 5 2" xfId="11598" xr:uid="{00000000-0005-0000-0000-0000D0340000}"/>
    <cellStyle name="Normal 2 3 2 11 2 2 2 2 2 2 5 2 2" xfId="27894" xr:uid="{00000000-0005-0000-0000-0000D1340000}"/>
    <cellStyle name="Normal 2 3 2 11 2 2 2 2 2 2 5 3" xfId="19748" xr:uid="{00000000-0005-0000-0000-0000D2340000}"/>
    <cellStyle name="Normal 2 3 2 11 2 2 2 2 2 2 6" xfId="6005" xr:uid="{00000000-0005-0000-0000-0000D3340000}"/>
    <cellStyle name="Normal 2 3 2 11 2 2 2 2 2 2 6 2" xfId="14151" xr:uid="{00000000-0005-0000-0000-0000D4340000}"/>
    <cellStyle name="Normal 2 3 2 11 2 2 2 2 2 2 6 2 2" xfId="30447" xr:uid="{00000000-0005-0000-0000-0000D5340000}"/>
    <cellStyle name="Normal 2 3 2 11 2 2 2 2 2 2 6 3" xfId="22301" xr:uid="{00000000-0005-0000-0000-0000D6340000}"/>
    <cellStyle name="Normal 2 3 2 11 2 2 2 2 2 2 7" xfId="8852" xr:uid="{00000000-0005-0000-0000-0000D7340000}"/>
    <cellStyle name="Normal 2 3 2 11 2 2 2 2 2 2 7 2" xfId="25148" xr:uid="{00000000-0005-0000-0000-0000D8340000}"/>
    <cellStyle name="Normal 2 3 2 11 2 2 2 2 2 2 8" xfId="17002" xr:uid="{00000000-0005-0000-0000-0000D9340000}"/>
    <cellStyle name="Normal 2 3 2 11 2 2 2 2 2 3" xfId="1410" xr:uid="{00000000-0005-0000-0000-0000DA340000}"/>
    <cellStyle name="Normal 2 3 2 11 2 2 2 2 2 3 2" xfId="2820" xr:uid="{00000000-0005-0000-0000-0000DB340000}"/>
    <cellStyle name="Normal 2 3 2 11 2 2 2 2 2 3 2 2" xfId="5278" xr:uid="{00000000-0005-0000-0000-0000DC340000}"/>
    <cellStyle name="Normal 2 3 2 11 2 2 2 2 2 3 2 2 2" xfId="13424" xr:uid="{00000000-0005-0000-0000-0000DD340000}"/>
    <cellStyle name="Normal 2 3 2 11 2 2 2 2 2 3 2 2 2 2" xfId="29720" xr:uid="{00000000-0005-0000-0000-0000DE340000}"/>
    <cellStyle name="Normal 2 3 2 11 2 2 2 2 2 3 2 2 3" xfId="21574" xr:uid="{00000000-0005-0000-0000-0000DF340000}"/>
    <cellStyle name="Normal 2 3 2 11 2 2 2 2 2 3 2 3" xfId="8119" xr:uid="{00000000-0005-0000-0000-0000E0340000}"/>
    <cellStyle name="Normal 2 3 2 11 2 2 2 2 2 3 2 3 2" xfId="16265" xr:uid="{00000000-0005-0000-0000-0000E1340000}"/>
    <cellStyle name="Normal 2 3 2 11 2 2 2 2 2 3 2 3 2 2" xfId="32561" xr:uid="{00000000-0005-0000-0000-0000E2340000}"/>
    <cellStyle name="Normal 2 3 2 11 2 2 2 2 2 3 2 3 3" xfId="24415" xr:uid="{00000000-0005-0000-0000-0000E3340000}"/>
    <cellStyle name="Normal 2 3 2 11 2 2 2 2 2 3 2 4" xfId="10966" xr:uid="{00000000-0005-0000-0000-0000E4340000}"/>
    <cellStyle name="Normal 2 3 2 11 2 2 2 2 2 3 2 4 2" xfId="27262" xr:uid="{00000000-0005-0000-0000-0000E5340000}"/>
    <cellStyle name="Normal 2 3 2 11 2 2 2 2 2 3 2 5" xfId="19116" xr:uid="{00000000-0005-0000-0000-0000E6340000}"/>
    <cellStyle name="Normal 2 3 2 11 2 2 2 2 2 3 3" xfId="4060" xr:uid="{00000000-0005-0000-0000-0000E7340000}"/>
    <cellStyle name="Normal 2 3 2 11 2 2 2 2 2 3 3 2" xfId="12206" xr:uid="{00000000-0005-0000-0000-0000E8340000}"/>
    <cellStyle name="Normal 2 3 2 11 2 2 2 2 2 3 3 2 2" xfId="28502" xr:uid="{00000000-0005-0000-0000-0000E9340000}"/>
    <cellStyle name="Normal 2 3 2 11 2 2 2 2 2 3 3 3" xfId="20356" xr:uid="{00000000-0005-0000-0000-0000EA340000}"/>
    <cellStyle name="Normal 2 3 2 11 2 2 2 2 2 3 4" xfId="6709" xr:uid="{00000000-0005-0000-0000-0000EB340000}"/>
    <cellStyle name="Normal 2 3 2 11 2 2 2 2 2 3 4 2" xfId="14855" xr:uid="{00000000-0005-0000-0000-0000EC340000}"/>
    <cellStyle name="Normal 2 3 2 11 2 2 2 2 2 3 4 2 2" xfId="31151" xr:uid="{00000000-0005-0000-0000-0000ED340000}"/>
    <cellStyle name="Normal 2 3 2 11 2 2 2 2 2 3 4 3" xfId="23005" xr:uid="{00000000-0005-0000-0000-0000EE340000}"/>
    <cellStyle name="Normal 2 3 2 11 2 2 2 2 2 3 5" xfId="9556" xr:uid="{00000000-0005-0000-0000-0000EF340000}"/>
    <cellStyle name="Normal 2 3 2 11 2 2 2 2 2 3 5 2" xfId="25852" xr:uid="{00000000-0005-0000-0000-0000F0340000}"/>
    <cellStyle name="Normal 2 3 2 11 2 2 2 2 2 3 6" xfId="17706" xr:uid="{00000000-0005-0000-0000-0000F1340000}"/>
    <cellStyle name="Normal 2 3 2 11 2 2 2 2 2 4" xfId="2115" xr:uid="{00000000-0005-0000-0000-0000F2340000}"/>
    <cellStyle name="Normal 2 3 2 11 2 2 2 2 2 4 2" xfId="4669" xr:uid="{00000000-0005-0000-0000-0000F3340000}"/>
    <cellStyle name="Normal 2 3 2 11 2 2 2 2 2 4 2 2" xfId="12815" xr:uid="{00000000-0005-0000-0000-0000F4340000}"/>
    <cellStyle name="Normal 2 3 2 11 2 2 2 2 2 4 2 2 2" xfId="29111" xr:uid="{00000000-0005-0000-0000-0000F5340000}"/>
    <cellStyle name="Normal 2 3 2 11 2 2 2 2 2 4 2 3" xfId="20965" xr:uid="{00000000-0005-0000-0000-0000F6340000}"/>
    <cellStyle name="Normal 2 3 2 11 2 2 2 2 2 4 3" xfId="7414" xr:uid="{00000000-0005-0000-0000-0000F7340000}"/>
    <cellStyle name="Normal 2 3 2 11 2 2 2 2 2 4 3 2" xfId="15560" xr:uid="{00000000-0005-0000-0000-0000F8340000}"/>
    <cellStyle name="Normal 2 3 2 11 2 2 2 2 2 4 3 2 2" xfId="31856" xr:uid="{00000000-0005-0000-0000-0000F9340000}"/>
    <cellStyle name="Normal 2 3 2 11 2 2 2 2 2 4 3 3" xfId="23710" xr:uid="{00000000-0005-0000-0000-0000FA340000}"/>
    <cellStyle name="Normal 2 3 2 11 2 2 2 2 2 4 4" xfId="10261" xr:uid="{00000000-0005-0000-0000-0000FB340000}"/>
    <cellStyle name="Normal 2 3 2 11 2 2 2 2 2 4 4 2" xfId="26557" xr:uid="{00000000-0005-0000-0000-0000FC340000}"/>
    <cellStyle name="Normal 2 3 2 11 2 2 2 2 2 4 5" xfId="18411" xr:uid="{00000000-0005-0000-0000-0000FD340000}"/>
    <cellStyle name="Normal 2 3 2 11 2 2 2 2 2 5" xfId="3451" xr:uid="{00000000-0005-0000-0000-0000FE340000}"/>
    <cellStyle name="Normal 2 3 2 11 2 2 2 2 2 5 2" xfId="11597" xr:uid="{00000000-0005-0000-0000-0000FF340000}"/>
    <cellStyle name="Normal 2 3 2 11 2 2 2 2 2 5 2 2" xfId="27893" xr:uid="{00000000-0005-0000-0000-000000350000}"/>
    <cellStyle name="Normal 2 3 2 11 2 2 2 2 2 5 3" xfId="19747" xr:uid="{00000000-0005-0000-0000-000001350000}"/>
    <cellStyle name="Normal 2 3 2 11 2 2 2 2 2 6" xfId="6004" xr:uid="{00000000-0005-0000-0000-000002350000}"/>
    <cellStyle name="Normal 2 3 2 11 2 2 2 2 2 6 2" xfId="14150" xr:uid="{00000000-0005-0000-0000-000003350000}"/>
    <cellStyle name="Normal 2 3 2 11 2 2 2 2 2 6 2 2" xfId="30446" xr:uid="{00000000-0005-0000-0000-000004350000}"/>
    <cellStyle name="Normal 2 3 2 11 2 2 2 2 2 6 3" xfId="22300" xr:uid="{00000000-0005-0000-0000-000005350000}"/>
    <cellStyle name="Normal 2 3 2 11 2 2 2 2 2 7" xfId="8851" xr:uid="{00000000-0005-0000-0000-000006350000}"/>
    <cellStyle name="Normal 2 3 2 11 2 2 2 2 2 7 2" xfId="25147" xr:uid="{00000000-0005-0000-0000-000007350000}"/>
    <cellStyle name="Normal 2 3 2 11 2 2 2 2 2 8" xfId="17001" xr:uid="{00000000-0005-0000-0000-000008350000}"/>
    <cellStyle name="Normal 2 3 2 11 2 2 2 2 3" xfId="1409" xr:uid="{00000000-0005-0000-0000-000009350000}"/>
    <cellStyle name="Normal 2 3 2 11 2 2 2 2 3 2" xfId="2819" xr:uid="{00000000-0005-0000-0000-00000A350000}"/>
    <cellStyle name="Normal 2 3 2 11 2 2 2 2 3 2 2" xfId="5277" xr:uid="{00000000-0005-0000-0000-00000B350000}"/>
    <cellStyle name="Normal 2 3 2 11 2 2 2 2 3 2 2 2" xfId="13423" xr:uid="{00000000-0005-0000-0000-00000C350000}"/>
    <cellStyle name="Normal 2 3 2 11 2 2 2 2 3 2 2 2 2" xfId="29719" xr:uid="{00000000-0005-0000-0000-00000D350000}"/>
    <cellStyle name="Normal 2 3 2 11 2 2 2 2 3 2 2 3" xfId="21573" xr:uid="{00000000-0005-0000-0000-00000E350000}"/>
    <cellStyle name="Normal 2 3 2 11 2 2 2 2 3 2 3" xfId="8118" xr:uid="{00000000-0005-0000-0000-00000F350000}"/>
    <cellStyle name="Normal 2 3 2 11 2 2 2 2 3 2 3 2" xfId="16264" xr:uid="{00000000-0005-0000-0000-000010350000}"/>
    <cellStyle name="Normal 2 3 2 11 2 2 2 2 3 2 3 2 2" xfId="32560" xr:uid="{00000000-0005-0000-0000-000011350000}"/>
    <cellStyle name="Normal 2 3 2 11 2 2 2 2 3 2 3 3" xfId="24414" xr:uid="{00000000-0005-0000-0000-000012350000}"/>
    <cellStyle name="Normal 2 3 2 11 2 2 2 2 3 2 4" xfId="10965" xr:uid="{00000000-0005-0000-0000-000013350000}"/>
    <cellStyle name="Normal 2 3 2 11 2 2 2 2 3 2 4 2" xfId="27261" xr:uid="{00000000-0005-0000-0000-000014350000}"/>
    <cellStyle name="Normal 2 3 2 11 2 2 2 2 3 2 5" xfId="19115" xr:uid="{00000000-0005-0000-0000-000015350000}"/>
    <cellStyle name="Normal 2 3 2 11 2 2 2 2 3 3" xfId="4059" xr:uid="{00000000-0005-0000-0000-000016350000}"/>
    <cellStyle name="Normal 2 3 2 11 2 2 2 2 3 3 2" xfId="12205" xr:uid="{00000000-0005-0000-0000-000017350000}"/>
    <cellStyle name="Normal 2 3 2 11 2 2 2 2 3 3 2 2" xfId="28501" xr:uid="{00000000-0005-0000-0000-000018350000}"/>
    <cellStyle name="Normal 2 3 2 11 2 2 2 2 3 3 3" xfId="20355" xr:uid="{00000000-0005-0000-0000-000019350000}"/>
    <cellStyle name="Normal 2 3 2 11 2 2 2 2 3 4" xfId="6708" xr:uid="{00000000-0005-0000-0000-00001A350000}"/>
    <cellStyle name="Normal 2 3 2 11 2 2 2 2 3 4 2" xfId="14854" xr:uid="{00000000-0005-0000-0000-00001B350000}"/>
    <cellStyle name="Normal 2 3 2 11 2 2 2 2 3 4 2 2" xfId="31150" xr:uid="{00000000-0005-0000-0000-00001C350000}"/>
    <cellStyle name="Normal 2 3 2 11 2 2 2 2 3 4 3" xfId="23004" xr:uid="{00000000-0005-0000-0000-00001D350000}"/>
    <cellStyle name="Normal 2 3 2 11 2 2 2 2 3 5" xfId="9555" xr:uid="{00000000-0005-0000-0000-00001E350000}"/>
    <cellStyle name="Normal 2 3 2 11 2 2 2 2 3 5 2" xfId="25851" xr:uid="{00000000-0005-0000-0000-00001F350000}"/>
    <cellStyle name="Normal 2 3 2 11 2 2 2 2 3 6" xfId="17705" xr:uid="{00000000-0005-0000-0000-000020350000}"/>
    <cellStyle name="Normal 2 3 2 11 2 2 2 2 4" xfId="2114" xr:uid="{00000000-0005-0000-0000-000021350000}"/>
    <cellStyle name="Normal 2 3 2 11 2 2 2 2 4 2" xfId="4668" xr:uid="{00000000-0005-0000-0000-000022350000}"/>
    <cellStyle name="Normal 2 3 2 11 2 2 2 2 4 2 2" xfId="12814" xr:uid="{00000000-0005-0000-0000-000023350000}"/>
    <cellStyle name="Normal 2 3 2 11 2 2 2 2 4 2 2 2" xfId="29110" xr:uid="{00000000-0005-0000-0000-000024350000}"/>
    <cellStyle name="Normal 2 3 2 11 2 2 2 2 4 2 3" xfId="20964" xr:uid="{00000000-0005-0000-0000-000025350000}"/>
    <cellStyle name="Normal 2 3 2 11 2 2 2 2 4 3" xfId="7413" xr:uid="{00000000-0005-0000-0000-000026350000}"/>
    <cellStyle name="Normal 2 3 2 11 2 2 2 2 4 3 2" xfId="15559" xr:uid="{00000000-0005-0000-0000-000027350000}"/>
    <cellStyle name="Normal 2 3 2 11 2 2 2 2 4 3 2 2" xfId="31855" xr:uid="{00000000-0005-0000-0000-000028350000}"/>
    <cellStyle name="Normal 2 3 2 11 2 2 2 2 4 3 3" xfId="23709" xr:uid="{00000000-0005-0000-0000-000029350000}"/>
    <cellStyle name="Normal 2 3 2 11 2 2 2 2 4 4" xfId="10260" xr:uid="{00000000-0005-0000-0000-00002A350000}"/>
    <cellStyle name="Normal 2 3 2 11 2 2 2 2 4 4 2" xfId="26556" xr:uid="{00000000-0005-0000-0000-00002B350000}"/>
    <cellStyle name="Normal 2 3 2 11 2 2 2 2 4 5" xfId="18410" xr:uid="{00000000-0005-0000-0000-00002C350000}"/>
    <cellStyle name="Normal 2 3 2 11 2 2 2 2 5" xfId="3450" xr:uid="{00000000-0005-0000-0000-00002D350000}"/>
    <cellStyle name="Normal 2 3 2 11 2 2 2 2 5 2" xfId="11596" xr:uid="{00000000-0005-0000-0000-00002E350000}"/>
    <cellStyle name="Normal 2 3 2 11 2 2 2 2 5 2 2" xfId="27892" xr:uid="{00000000-0005-0000-0000-00002F350000}"/>
    <cellStyle name="Normal 2 3 2 11 2 2 2 2 5 3" xfId="19746" xr:uid="{00000000-0005-0000-0000-000030350000}"/>
    <cellStyle name="Normal 2 3 2 11 2 2 2 2 6" xfId="6003" xr:uid="{00000000-0005-0000-0000-000031350000}"/>
    <cellStyle name="Normal 2 3 2 11 2 2 2 2 6 2" xfId="14149" xr:uid="{00000000-0005-0000-0000-000032350000}"/>
    <cellStyle name="Normal 2 3 2 11 2 2 2 2 6 2 2" xfId="30445" xr:uid="{00000000-0005-0000-0000-000033350000}"/>
    <cellStyle name="Normal 2 3 2 11 2 2 2 2 6 3" xfId="22299" xr:uid="{00000000-0005-0000-0000-000034350000}"/>
    <cellStyle name="Normal 2 3 2 11 2 2 2 2 7" xfId="8850" xr:uid="{00000000-0005-0000-0000-000035350000}"/>
    <cellStyle name="Normal 2 3 2 11 2 2 2 2 7 2" xfId="25146" xr:uid="{00000000-0005-0000-0000-000036350000}"/>
    <cellStyle name="Normal 2 3 2 11 2 2 2 2 8" xfId="17000" xr:uid="{00000000-0005-0000-0000-000037350000}"/>
    <cellStyle name="Normal 2 3 2 11 2 2 2 3" xfId="1408" xr:uid="{00000000-0005-0000-0000-000038350000}"/>
    <cellStyle name="Normal 2 3 2 11 2 2 2 3 2" xfId="2818" xr:uid="{00000000-0005-0000-0000-000039350000}"/>
    <cellStyle name="Normal 2 3 2 11 2 2 2 3 2 2" xfId="5276" xr:uid="{00000000-0005-0000-0000-00003A350000}"/>
    <cellStyle name="Normal 2 3 2 11 2 2 2 3 2 2 2" xfId="13422" xr:uid="{00000000-0005-0000-0000-00003B350000}"/>
    <cellStyle name="Normal 2 3 2 11 2 2 2 3 2 2 2 2" xfId="29718" xr:uid="{00000000-0005-0000-0000-00003C350000}"/>
    <cellStyle name="Normal 2 3 2 11 2 2 2 3 2 2 3" xfId="21572" xr:uid="{00000000-0005-0000-0000-00003D350000}"/>
    <cellStyle name="Normal 2 3 2 11 2 2 2 3 2 3" xfId="8117" xr:uid="{00000000-0005-0000-0000-00003E350000}"/>
    <cellStyle name="Normal 2 3 2 11 2 2 2 3 2 3 2" xfId="16263" xr:uid="{00000000-0005-0000-0000-00003F350000}"/>
    <cellStyle name="Normal 2 3 2 11 2 2 2 3 2 3 2 2" xfId="32559" xr:uid="{00000000-0005-0000-0000-000040350000}"/>
    <cellStyle name="Normal 2 3 2 11 2 2 2 3 2 3 3" xfId="24413" xr:uid="{00000000-0005-0000-0000-000041350000}"/>
    <cellStyle name="Normal 2 3 2 11 2 2 2 3 2 4" xfId="10964" xr:uid="{00000000-0005-0000-0000-000042350000}"/>
    <cellStyle name="Normal 2 3 2 11 2 2 2 3 2 4 2" xfId="27260" xr:uid="{00000000-0005-0000-0000-000043350000}"/>
    <cellStyle name="Normal 2 3 2 11 2 2 2 3 2 5" xfId="19114" xr:uid="{00000000-0005-0000-0000-000044350000}"/>
    <cellStyle name="Normal 2 3 2 11 2 2 2 3 3" xfId="4058" xr:uid="{00000000-0005-0000-0000-000045350000}"/>
    <cellStyle name="Normal 2 3 2 11 2 2 2 3 3 2" xfId="12204" xr:uid="{00000000-0005-0000-0000-000046350000}"/>
    <cellStyle name="Normal 2 3 2 11 2 2 2 3 3 2 2" xfId="28500" xr:uid="{00000000-0005-0000-0000-000047350000}"/>
    <cellStyle name="Normal 2 3 2 11 2 2 2 3 3 3" xfId="20354" xr:uid="{00000000-0005-0000-0000-000048350000}"/>
    <cellStyle name="Normal 2 3 2 11 2 2 2 3 4" xfId="6707" xr:uid="{00000000-0005-0000-0000-000049350000}"/>
    <cellStyle name="Normal 2 3 2 11 2 2 2 3 4 2" xfId="14853" xr:uid="{00000000-0005-0000-0000-00004A350000}"/>
    <cellStyle name="Normal 2 3 2 11 2 2 2 3 4 2 2" xfId="31149" xr:uid="{00000000-0005-0000-0000-00004B350000}"/>
    <cellStyle name="Normal 2 3 2 11 2 2 2 3 4 3" xfId="23003" xr:uid="{00000000-0005-0000-0000-00004C350000}"/>
    <cellStyle name="Normal 2 3 2 11 2 2 2 3 5" xfId="9554" xr:uid="{00000000-0005-0000-0000-00004D350000}"/>
    <cellStyle name="Normal 2 3 2 11 2 2 2 3 5 2" xfId="25850" xr:uid="{00000000-0005-0000-0000-00004E350000}"/>
    <cellStyle name="Normal 2 3 2 11 2 2 2 3 6" xfId="17704" xr:uid="{00000000-0005-0000-0000-00004F350000}"/>
    <cellStyle name="Normal 2 3 2 11 2 2 2 4" xfId="2113" xr:uid="{00000000-0005-0000-0000-000050350000}"/>
    <cellStyle name="Normal 2 3 2 11 2 2 2 4 2" xfId="4667" xr:uid="{00000000-0005-0000-0000-000051350000}"/>
    <cellStyle name="Normal 2 3 2 11 2 2 2 4 2 2" xfId="12813" xr:uid="{00000000-0005-0000-0000-000052350000}"/>
    <cellStyle name="Normal 2 3 2 11 2 2 2 4 2 2 2" xfId="29109" xr:uid="{00000000-0005-0000-0000-000053350000}"/>
    <cellStyle name="Normal 2 3 2 11 2 2 2 4 2 3" xfId="20963" xr:uid="{00000000-0005-0000-0000-000054350000}"/>
    <cellStyle name="Normal 2 3 2 11 2 2 2 4 3" xfId="7412" xr:uid="{00000000-0005-0000-0000-000055350000}"/>
    <cellStyle name="Normal 2 3 2 11 2 2 2 4 3 2" xfId="15558" xr:uid="{00000000-0005-0000-0000-000056350000}"/>
    <cellStyle name="Normal 2 3 2 11 2 2 2 4 3 2 2" xfId="31854" xr:uid="{00000000-0005-0000-0000-000057350000}"/>
    <cellStyle name="Normal 2 3 2 11 2 2 2 4 3 3" xfId="23708" xr:uid="{00000000-0005-0000-0000-000058350000}"/>
    <cellStyle name="Normal 2 3 2 11 2 2 2 4 4" xfId="10259" xr:uid="{00000000-0005-0000-0000-000059350000}"/>
    <cellStyle name="Normal 2 3 2 11 2 2 2 4 4 2" xfId="26555" xr:uid="{00000000-0005-0000-0000-00005A350000}"/>
    <cellStyle name="Normal 2 3 2 11 2 2 2 4 5" xfId="18409" xr:uid="{00000000-0005-0000-0000-00005B350000}"/>
    <cellStyle name="Normal 2 3 2 11 2 2 2 5" xfId="3449" xr:uid="{00000000-0005-0000-0000-00005C350000}"/>
    <cellStyle name="Normal 2 3 2 11 2 2 2 5 2" xfId="11595" xr:uid="{00000000-0005-0000-0000-00005D350000}"/>
    <cellStyle name="Normal 2 3 2 11 2 2 2 5 2 2" xfId="27891" xr:uid="{00000000-0005-0000-0000-00005E350000}"/>
    <cellStyle name="Normal 2 3 2 11 2 2 2 5 3" xfId="19745" xr:uid="{00000000-0005-0000-0000-00005F350000}"/>
    <cellStyle name="Normal 2 3 2 11 2 2 2 6" xfId="6002" xr:uid="{00000000-0005-0000-0000-000060350000}"/>
    <cellStyle name="Normal 2 3 2 11 2 2 2 6 2" xfId="14148" xr:uid="{00000000-0005-0000-0000-000061350000}"/>
    <cellStyle name="Normal 2 3 2 11 2 2 2 6 2 2" xfId="30444" xr:uid="{00000000-0005-0000-0000-000062350000}"/>
    <cellStyle name="Normal 2 3 2 11 2 2 2 6 3" xfId="22298" xr:uid="{00000000-0005-0000-0000-000063350000}"/>
    <cellStyle name="Normal 2 3 2 11 2 2 2 7" xfId="8849" xr:uid="{00000000-0005-0000-0000-000064350000}"/>
    <cellStyle name="Normal 2 3 2 11 2 2 2 7 2" xfId="25145" xr:uid="{00000000-0005-0000-0000-000065350000}"/>
    <cellStyle name="Normal 2 3 2 11 2 2 2 8" xfId="16999" xr:uid="{00000000-0005-0000-0000-000066350000}"/>
    <cellStyle name="Normal 2 3 2 11 2 2 3" xfId="1407" xr:uid="{00000000-0005-0000-0000-000067350000}"/>
    <cellStyle name="Normal 2 3 2 11 2 2 3 2" xfId="2817" xr:uid="{00000000-0005-0000-0000-000068350000}"/>
    <cellStyle name="Normal 2 3 2 11 2 2 3 2 2" xfId="5275" xr:uid="{00000000-0005-0000-0000-000069350000}"/>
    <cellStyle name="Normal 2 3 2 11 2 2 3 2 2 2" xfId="13421" xr:uid="{00000000-0005-0000-0000-00006A350000}"/>
    <cellStyle name="Normal 2 3 2 11 2 2 3 2 2 2 2" xfId="29717" xr:uid="{00000000-0005-0000-0000-00006B350000}"/>
    <cellStyle name="Normal 2 3 2 11 2 2 3 2 2 3" xfId="21571" xr:uid="{00000000-0005-0000-0000-00006C350000}"/>
    <cellStyle name="Normal 2 3 2 11 2 2 3 2 3" xfId="8116" xr:uid="{00000000-0005-0000-0000-00006D350000}"/>
    <cellStyle name="Normal 2 3 2 11 2 2 3 2 3 2" xfId="16262" xr:uid="{00000000-0005-0000-0000-00006E350000}"/>
    <cellStyle name="Normal 2 3 2 11 2 2 3 2 3 2 2" xfId="32558" xr:uid="{00000000-0005-0000-0000-00006F350000}"/>
    <cellStyle name="Normal 2 3 2 11 2 2 3 2 3 3" xfId="24412" xr:uid="{00000000-0005-0000-0000-000070350000}"/>
    <cellStyle name="Normal 2 3 2 11 2 2 3 2 4" xfId="10963" xr:uid="{00000000-0005-0000-0000-000071350000}"/>
    <cellStyle name="Normal 2 3 2 11 2 2 3 2 4 2" xfId="27259" xr:uid="{00000000-0005-0000-0000-000072350000}"/>
    <cellStyle name="Normal 2 3 2 11 2 2 3 2 5" xfId="19113" xr:uid="{00000000-0005-0000-0000-000073350000}"/>
    <cellStyle name="Normal 2 3 2 11 2 2 3 3" xfId="4057" xr:uid="{00000000-0005-0000-0000-000074350000}"/>
    <cellStyle name="Normal 2 3 2 11 2 2 3 3 2" xfId="12203" xr:uid="{00000000-0005-0000-0000-000075350000}"/>
    <cellStyle name="Normal 2 3 2 11 2 2 3 3 2 2" xfId="28499" xr:uid="{00000000-0005-0000-0000-000076350000}"/>
    <cellStyle name="Normal 2 3 2 11 2 2 3 3 3" xfId="20353" xr:uid="{00000000-0005-0000-0000-000077350000}"/>
    <cellStyle name="Normal 2 3 2 11 2 2 3 4" xfId="6706" xr:uid="{00000000-0005-0000-0000-000078350000}"/>
    <cellStyle name="Normal 2 3 2 11 2 2 3 4 2" xfId="14852" xr:uid="{00000000-0005-0000-0000-000079350000}"/>
    <cellStyle name="Normal 2 3 2 11 2 2 3 4 2 2" xfId="31148" xr:uid="{00000000-0005-0000-0000-00007A350000}"/>
    <cellStyle name="Normal 2 3 2 11 2 2 3 4 3" xfId="23002" xr:uid="{00000000-0005-0000-0000-00007B350000}"/>
    <cellStyle name="Normal 2 3 2 11 2 2 3 5" xfId="9553" xr:uid="{00000000-0005-0000-0000-00007C350000}"/>
    <cellStyle name="Normal 2 3 2 11 2 2 3 5 2" xfId="25849" xr:uid="{00000000-0005-0000-0000-00007D350000}"/>
    <cellStyle name="Normal 2 3 2 11 2 2 3 6" xfId="17703" xr:uid="{00000000-0005-0000-0000-00007E350000}"/>
    <cellStyle name="Normal 2 3 2 11 2 2 4" xfId="2112" xr:uid="{00000000-0005-0000-0000-00007F350000}"/>
    <cellStyle name="Normal 2 3 2 11 2 2 4 2" xfId="4666" xr:uid="{00000000-0005-0000-0000-000080350000}"/>
    <cellStyle name="Normal 2 3 2 11 2 2 4 2 2" xfId="12812" xr:uid="{00000000-0005-0000-0000-000081350000}"/>
    <cellStyle name="Normal 2 3 2 11 2 2 4 2 2 2" xfId="29108" xr:uid="{00000000-0005-0000-0000-000082350000}"/>
    <cellStyle name="Normal 2 3 2 11 2 2 4 2 3" xfId="20962" xr:uid="{00000000-0005-0000-0000-000083350000}"/>
    <cellStyle name="Normal 2 3 2 11 2 2 4 3" xfId="7411" xr:uid="{00000000-0005-0000-0000-000084350000}"/>
    <cellStyle name="Normal 2 3 2 11 2 2 4 3 2" xfId="15557" xr:uid="{00000000-0005-0000-0000-000085350000}"/>
    <cellStyle name="Normal 2 3 2 11 2 2 4 3 2 2" xfId="31853" xr:uid="{00000000-0005-0000-0000-000086350000}"/>
    <cellStyle name="Normal 2 3 2 11 2 2 4 3 3" xfId="23707" xr:uid="{00000000-0005-0000-0000-000087350000}"/>
    <cellStyle name="Normal 2 3 2 11 2 2 4 4" xfId="10258" xr:uid="{00000000-0005-0000-0000-000088350000}"/>
    <cellStyle name="Normal 2 3 2 11 2 2 4 4 2" xfId="26554" xr:uid="{00000000-0005-0000-0000-000089350000}"/>
    <cellStyle name="Normal 2 3 2 11 2 2 4 5" xfId="18408" xr:uid="{00000000-0005-0000-0000-00008A350000}"/>
    <cellStyle name="Normal 2 3 2 11 2 2 5" xfId="3448" xr:uid="{00000000-0005-0000-0000-00008B350000}"/>
    <cellStyle name="Normal 2 3 2 11 2 2 5 2" xfId="11594" xr:uid="{00000000-0005-0000-0000-00008C350000}"/>
    <cellStyle name="Normal 2 3 2 11 2 2 5 2 2" xfId="27890" xr:uid="{00000000-0005-0000-0000-00008D350000}"/>
    <cellStyle name="Normal 2 3 2 11 2 2 5 3" xfId="19744" xr:uid="{00000000-0005-0000-0000-00008E350000}"/>
    <cellStyle name="Normal 2 3 2 11 2 2 6" xfId="6001" xr:uid="{00000000-0005-0000-0000-00008F350000}"/>
    <cellStyle name="Normal 2 3 2 11 2 2 6 2" xfId="14147" xr:uid="{00000000-0005-0000-0000-000090350000}"/>
    <cellStyle name="Normal 2 3 2 11 2 2 6 2 2" xfId="30443" xr:uid="{00000000-0005-0000-0000-000091350000}"/>
    <cellStyle name="Normal 2 3 2 11 2 2 6 3" xfId="22297" xr:uid="{00000000-0005-0000-0000-000092350000}"/>
    <cellStyle name="Normal 2 3 2 11 2 2 7" xfId="8848" xr:uid="{00000000-0005-0000-0000-000093350000}"/>
    <cellStyle name="Normal 2 3 2 11 2 2 7 2" xfId="25144" xr:uid="{00000000-0005-0000-0000-000094350000}"/>
    <cellStyle name="Normal 2 3 2 11 2 2 8" xfId="16998" xr:uid="{00000000-0005-0000-0000-000095350000}"/>
    <cellStyle name="Normal 2 3 2 11 2 3" xfId="1406" xr:uid="{00000000-0005-0000-0000-000096350000}"/>
    <cellStyle name="Normal 2 3 2 11 2 3 2" xfId="2816" xr:uid="{00000000-0005-0000-0000-000097350000}"/>
    <cellStyle name="Normal 2 3 2 11 2 3 2 2" xfId="5274" xr:uid="{00000000-0005-0000-0000-000098350000}"/>
    <cellStyle name="Normal 2 3 2 11 2 3 2 2 2" xfId="13420" xr:uid="{00000000-0005-0000-0000-000099350000}"/>
    <cellStyle name="Normal 2 3 2 11 2 3 2 2 2 2" xfId="29716" xr:uid="{00000000-0005-0000-0000-00009A350000}"/>
    <cellStyle name="Normal 2 3 2 11 2 3 2 2 3" xfId="21570" xr:uid="{00000000-0005-0000-0000-00009B350000}"/>
    <cellStyle name="Normal 2 3 2 11 2 3 2 3" xfId="8115" xr:uid="{00000000-0005-0000-0000-00009C350000}"/>
    <cellStyle name="Normal 2 3 2 11 2 3 2 3 2" xfId="16261" xr:uid="{00000000-0005-0000-0000-00009D350000}"/>
    <cellStyle name="Normal 2 3 2 11 2 3 2 3 2 2" xfId="32557" xr:uid="{00000000-0005-0000-0000-00009E350000}"/>
    <cellStyle name="Normal 2 3 2 11 2 3 2 3 3" xfId="24411" xr:uid="{00000000-0005-0000-0000-00009F350000}"/>
    <cellStyle name="Normal 2 3 2 11 2 3 2 4" xfId="10962" xr:uid="{00000000-0005-0000-0000-0000A0350000}"/>
    <cellStyle name="Normal 2 3 2 11 2 3 2 4 2" xfId="27258" xr:uid="{00000000-0005-0000-0000-0000A1350000}"/>
    <cellStyle name="Normal 2 3 2 11 2 3 2 5" xfId="19112" xr:uid="{00000000-0005-0000-0000-0000A2350000}"/>
    <cellStyle name="Normal 2 3 2 11 2 3 3" xfId="4056" xr:uid="{00000000-0005-0000-0000-0000A3350000}"/>
    <cellStyle name="Normal 2 3 2 11 2 3 3 2" xfId="12202" xr:uid="{00000000-0005-0000-0000-0000A4350000}"/>
    <cellStyle name="Normal 2 3 2 11 2 3 3 2 2" xfId="28498" xr:uid="{00000000-0005-0000-0000-0000A5350000}"/>
    <cellStyle name="Normal 2 3 2 11 2 3 3 3" xfId="20352" xr:uid="{00000000-0005-0000-0000-0000A6350000}"/>
    <cellStyle name="Normal 2 3 2 11 2 3 4" xfId="6705" xr:uid="{00000000-0005-0000-0000-0000A7350000}"/>
    <cellStyle name="Normal 2 3 2 11 2 3 4 2" xfId="14851" xr:uid="{00000000-0005-0000-0000-0000A8350000}"/>
    <cellStyle name="Normal 2 3 2 11 2 3 4 2 2" xfId="31147" xr:uid="{00000000-0005-0000-0000-0000A9350000}"/>
    <cellStyle name="Normal 2 3 2 11 2 3 4 3" xfId="23001" xr:uid="{00000000-0005-0000-0000-0000AA350000}"/>
    <cellStyle name="Normal 2 3 2 11 2 3 5" xfId="9552" xr:uid="{00000000-0005-0000-0000-0000AB350000}"/>
    <cellStyle name="Normal 2 3 2 11 2 3 5 2" xfId="25848" xr:uid="{00000000-0005-0000-0000-0000AC350000}"/>
    <cellStyle name="Normal 2 3 2 11 2 3 6" xfId="17702" xr:uid="{00000000-0005-0000-0000-0000AD350000}"/>
    <cellStyle name="Normal 2 3 2 11 2 4" xfId="2111" xr:uid="{00000000-0005-0000-0000-0000AE350000}"/>
    <cellStyle name="Normal 2 3 2 11 2 4 2" xfId="4665" xr:uid="{00000000-0005-0000-0000-0000AF350000}"/>
    <cellStyle name="Normal 2 3 2 11 2 4 2 2" xfId="12811" xr:uid="{00000000-0005-0000-0000-0000B0350000}"/>
    <cellStyle name="Normal 2 3 2 11 2 4 2 2 2" xfId="29107" xr:uid="{00000000-0005-0000-0000-0000B1350000}"/>
    <cellStyle name="Normal 2 3 2 11 2 4 2 3" xfId="20961" xr:uid="{00000000-0005-0000-0000-0000B2350000}"/>
    <cellStyle name="Normal 2 3 2 11 2 4 3" xfId="7410" xr:uid="{00000000-0005-0000-0000-0000B3350000}"/>
    <cellStyle name="Normal 2 3 2 11 2 4 3 2" xfId="15556" xr:uid="{00000000-0005-0000-0000-0000B4350000}"/>
    <cellStyle name="Normal 2 3 2 11 2 4 3 2 2" xfId="31852" xr:uid="{00000000-0005-0000-0000-0000B5350000}"/>
    <cellStyle name="Normal 2 3 2 11 2 4 3 3" xfId="23706" xr:uid="{00000000-0005-0000-0000-0000B6350000}"/>
    <cellStyle name="Normal 2 3 2 11 2 4 4" xfId="10257" xr:uid="{00000000-0005-0000-0000-0000B7350000}"/>
    <cellStyle name="Normal 2 3 2 11 2 4 4 2" xfId="26553" xr:uid="{00000000-0005-0000-0000-0000B8350000}"/>
    <cellStyle name="Normal 2 3 2 11 2 4 5" xfId="18407" xr:uid="{00000000-0005-0000-0000-0000B9350000}"/>
    <cellStyle name="Normal 2 3 2 11 2 5" xfId="3447" xr:uid="{00000000-0005-0000-0000-0000BA350000}"/>
    <cellStyle name="Normal 2 3 2 11 2 5 2" xfId="11593" xr:uid="{00000000-0005-0000-0000-0000BB350000}"/>
    <cellStyle name="Normal 2 3 2 11 2 5 2 2" xfId="27889" xr:uid="{00000000-0005-0000-0000-0000BC350000}"/>
    <cellStyle name="Normal 2 3 2 11 2 5 3" xfId="19743" xr:uid="{00000000-0005-0000-0000-0000BD350000}"/>
    <cellStyle name="Normal 2 3 2 11 2 6" xfId="6000" xr:uid="{00000000-0005-0000-0000-0000BE350000}"/>
    <cellStyle name="Normal 2 3 2 11 2 6 2" xfId="14146" xr:uid="{00000000-0005-0000-0000-0000BF350000}"/>
    <cellStyle name="Normal 2 3 2 11 2 6 2 2" xfId="30442" xr:uid="{00000000-0005-0000-0000-0000C0350000}"/>
    <cellStyle name="Normal 2 3 2 11 2 6 3" xfId="22296" xr:uid="{00000000-0005-0000-0000-0000C1350000}"/>
    <cellStyle name="Normal 2 3 2 11 2 7" xfId="8847" xr:uid="{00000000-0005-0000-0000-0000C2350000}"/>
    <cellStyle name="Normal 2 3 2 11 2 7 2" xfId="25143" xr:uid="{00000000-0005-0000-0000-0000C3350000}"/>
    <cellStyle name="Normal 2 3 2 11 2 8" xfId="16997" xr:uid="{00000000-0005-0000-0000-0000C4350000}"/>
    <cellStyle name="Normal 2 3 2 11 3" xfId="1405" xr:uid="{00000000-0005-0000-0000-0000C5350000}"/>
    <cellStyle name="Normal 2 3 2 11 3 2" xfId="2815" xr:uid="{00000000-0005-0000-0000-0000C6350000}"/>
    <cellStyle name="Normal 2 3 2 11 3 2 2" xfId="5273" xr:uid="{00000000-0005-0000-0000-0000C7350000}"/>
    <cellStyle name="Normal 2 3 2 11 3 2 2 2" xfId="13419" xr:uid="{00000000-0005-0000-0000-0000C8350000}"/>
    <cellStyle name="Normal 2 3 2 11 3 2 2 2 2" xfId="29715" xr:uid="{00000000-0005-0000-0000-0000C9350000}"/>
    <cellStyle name="Normal 2 3 2 11 3 2 2 3" xfId="21569" xr:uid="{00000000-0005-0000-0000-0000CA350000}"/>
    <cellStyle name="Normal 2 3 2 11 3 2 3" xfId="8114" xr:uid="{00000000-0005-0000-0000-0000CB350000}"/>
    <cellStyle name="Normal 2 3 2 11 3 2 3 2" xfId="16260" xr:uid="{00000000-0005-0000-0000-0000CC350000}"/>
    <cellStyle name="Normal 2 3 2 11 3 2 3 2 2" xfId="32556" xr:uid="{00000000-0005-0000-0000-0000CD350000}"/>
    <cellStyle name="Normal 2 3 2 11 3 2 3 3" xfId="24410" xr:uid="{00000000-0005-0000-0000-0000CE350000}"/>
    <cellStyle name="Normal 2 3 2 11 3 2 4" xfId="10961" xr:uid="{00000000-0005-0000-0000-0000CF350000}"/>
    <cellStyle name="Normal 2 3 2 11 3 2 4 2" xfId="27257" xr:uid="{00000000-0005-0000-0000-0000D0350000}"/>
    <cellStyle name="Normal 2 3 2 11 3 2 5" xfId="19111" xr:uid="{00000000-0005-0000-0000-0000D1350000}"/>
    <cellStyle name="Normal 2 3 2 11 3 3" xfId="4055" xr:uid="{00000000-0005-0000-0000-0000D2350000}"/>
    <cellStyle name="Normal 2 3 2 11 3 3 2" xfId="12201" xr:uid="{00000000-0005-0000-0000-0000D3350000}"/>
    <cellStyle name="Normal 2 3 2 11 3 3 2 2" xfId="28497" xr:uid="{00000000-0005-0000-0000-0000D4350000}"/>
    <cellStyle name="Normal 2 3 2 11 3 3 3" xfId="20351" xr:uid="{00000000-0005-0000-0000-0000D5350000}"/>
    <cellStyle name="Normal 2 3 2 11 3 4" xfId="6704" xr:uid="{00000000-0005-0000-0000-0000D6350000}"/>
    <cellStyle name="Normal 2 3 2 11 3 4 2" xfId="14850" xr:uid="{00000000-0005-0000-0000-0000D7350000}"/>
    <cellStyle name="Normal 2 3 2 11 3 4 2 2" xfId="31146" xr:uid="{00000000-0005-0000-0000-0000D8350000}"/>
    <cellStyle name="Normal 2 3 2 11 3 4 3" xfId="23000" xr:uid="{00000000-0005-0000-0000-0000D9350000}"/>
    <cellStyle name="Normal 2 3 2 11 3 5" xfId="9551" xr:uid="{00000000-0005-0000-0000-0000DA350000}"/>
    <cellStyle name="Normal 2 3 2 11 3 5 2" xfId="25847" xr:uid="{00000000-0005-0000-0000-0000DB350000}"/>
    <cellStyle name="Normal 2 3 2 11 3 6" xfId="17701" xr:uid="{00000000-0005-0000-0000-0000DC350000}"/>
    <cellStyle name="Normal 2 3 2 11 4" xfId="2110" xr:uid="{00000000-0005-0000-0000-0000DD350000}"/>
    <cellStyle name="Normal 2 3 2 11 4 2" xfId="4664" xr:uid="{00000000-0005-0000-0000-0000DE350000}"/>
    <cellStyle name="Normal 2 3 2 11 4 2 2" xfId="12810" xr:uid="{00000000-0005-0000-0000-0000DF350000}"/>
    <cellStyle name="Normal 2 3 2 11 4 2 2 2" xfId="29106" xr:uid="{00000000-0005-0000-0000-0000E0350000}"/>
    <cellStyle name="Normal 2 3 2 11 4 2 3" xfId="20960" xr:uid="{00000000-0005-0000-0000-0000E1350000}"/>
    <cellStyle name="Normal 2 3 2 11 4 3" xfId="7409" xr:uid="{00000000-0005-0000-0000-0000E2350000}"/>
    <cellStyle name="Normal 2 3 2 11 4 3 2" xfId="15555" xr:uid="{00000000-0005-0000-0000-0000E3350000}"/>
    <cellStyle name="Normal 2 3 2 11 4 3 2 2" xfId="31851" xr:uid="{00000000-0005-0000-0000-0000E4350000}"/>
    <cellStyle name="Normal 2 3 2 11 4 3 3" xfId="23705" xr:uid="{00000000-0005-0000-0000-0000E5350000}"/>
    <cellStyle name="Normal 2 3 2 11 4 4" xfId="10256" xr:uid="{00000000-0005-0000-0000-0000E6350000}"/>
    <cellStyle name="Normal 2 3 2 11 4 4 2" xfId="26552" xr:uid="{00000000-0005-0000-0000-0000E7350000}"/>
    <cellStyle name="Normal 2 3 2 11 4 5" xfId="18406" xr:uid="{00000000-0005-0000-0000-0000E8350000}"/>
    <cellStyle name="Normal 2 3 2 11 5" xfId="3446" xr:uid="{00000000-0005-0000-0000-0000E9350000}"/>
    <cellStyle name="Normal 2 3 2 11 5 2" xfId="11592" xr:uid="{00000000-0005-0000-0000-0000EA350000}"/>
    <cellStyle name="Normal 2 3 2 11 5 2 2" xfId="27888" xr:uid="{00000000-0005-0000-0000-0000EB350000}"/>
    <cellStyle name="Normal 2 3 2 11 5 3" xfId="19742" xr:uid="{00000000-0005-0000-0000-0000EC350000}"/>
    <cellStyle name="Normal 2 3 2 11 6" xfId="5999" xr:uid="{00000000-0005-0000-0000-0000ED350000}"/>
    <cellStyle name="Normal 2 3 2 11 6 2" xfId="14145" xr:uid="{00000000-0005-0000-0000-0000EE350000}"/>
    <cellStyle name="Normal 2 3 2 11 6 2 2" xfId="30441" xr:uid="{00000000-0005-0000-0000-0000EF350000}"/>
    <cellStyle name="Normal 2 3 2 11 6 3" xfId="22295" xr:uid="{00000000-0005-0000-0000-0000F0350000}"/>
    <cellStyle name="Normal 2 3 2 11 7" xfId="8846" xr:uid="{00000000-0005-0000-0000-0000F1350000}"/>
    <cellStyle name="Normal 2 3 2 11 7 2" xfId="25142" xr:uid="{00000000-0005-0000-0000-0000F2350000}"/>
    <cellStyle name="Normal 2 3 2 11 8" xfId="16996" xr:uid="{00000000-0005-0000-0000-0000F3350000}"/>
    <cellStyle name="Normal 2 3 2 12" xfId="707" xr:uid="{00000000-0005-0000-0000-0000F4350000}"/>
    <cellStyle name="Normal 2 3 2 12 2" xfId="1412" xr:uid="{00000000-0005-0000-0000-0000F5350000}"/>
    <cellStyle name="Normal 2 3 2 12 2 2" xfId="2822" xr:uid="{00000000-0005-0000-0000-0000F6350000}"/>
    <cellStyle name="Normal 2 3 2 12 2 2 2" xfId="5280" xr:uid="{00000000-0005-0000-0000-0000F7350000}"/>
    <cellStyle name="Normal 2 3 2 12 2 2 2 2" xfId="13426" xr:uid="{00000000-0005-0000-0000-0000F8350000}"/>
    <cellStyle name="Normal 2 3 2 12 2 2 2 2 2" xfId="29722" xr:uid="{00000000-0005-0000-0000-0000F9350000}"/>
    <cellStyle name="Normal 2 3 2 12 2 2 2 3" xfId="21576" xr:uid="{00000000-0005-0000-0000-0000FA350000}"/>
    <cellStyle name="Normal 2 3 2 12 2 2 3" xfId="8121" xr:uid="{00000000-0005-0000-0000-0000FB350000}"/>
    <cellStyle name="Normal 2 3 2 12 2 2 3 2" xfId="16267" xr:uid="{00000000-0005-0000-0000-0000FC350000}"/>
    <cellStyle name="Normal 2 3 2 12 2 2 3 2 2" xfId="32563" xr:uid="{00000000-0005-0000-0000-0000FD350000}"/>
    <cellStyle name="Normal 2 3 2 12 2 2 3 3" xfId="24417" xr:uid="{00000000-0005-0000-0000-0000FE350000}"/>
    <cellStyle name="Normal 2 3 2 12 2 2 4" xfId="10968" xr:uid="{00000000-0005-0000-0000-0000FF350000}"/>
    <cellStyle name="Normal 2 3 2 12 2 2 4 2" xfId="27264" xr:uid="{00000000-0005-0000-0000-000000360000}"/>
    <cellStyle name="Normal 2 3 2 12 2 2 5" xfId="19118" xr:uid="{00000000-0005-0000-0000-000001360000}"/>
    <cellStyle name="Normal 2 3 2 12 2 3" xfId="4062" xr:uid="{00000000-0005-0000-0000-000002360000}"/>
    <cellStyle name="Normal 2 3 2 12 2 3 2" xfId="12208" xr:uid="{00000000-0005-0000-0000-000003360000}"/>
    <cellStyle name="Normal 2 3 2 12 2 3 2 2" xfId="28504" xr:uid="{00000000-0005-0000-0000-000004360000}"/>
    <cellStyle name="Normal 2 3 2 12 2 3 3" xfId="20358" xr:uid="{00000000-0005-0000-0000-000005360000}"/>
    <cellStyle name="Normal 2 3 2 12 2 4" xfId="6711" xr:uid="{00000000-0005-0000-0000-000006360000}"/>
    <cellStyle name="Normal 2 3 2 12 2 4 2" xfId="14857" xr:uid="{00000000-0005-0000-0000-000007360000}"/>
    <cellStyle name="Normal 2 3 2 12 2 4 2 2" xfId="31153" xr:uid="{00000000-0005-0000-0000-000008360000}"/>
    <cellStyle name="Normal 2 3 2 12 2 4 3" xfId="23007" xr:uid="{00000000-0005-0000-0000-000009360000}"/>
    <cellStyle name="Normal 2 3 2 12 2 5" xfId="9558" xr:uid="{00000000-0005-0000-0000-00000A360000}"/>
    <cellStyle name="Normal 2 3 2 12 2 5 2" xfId="25854" xr:uid="{00000000-0005-0000-0000-00000B360000}"/>
    <cellStyle name="Normal 2 3 2 12 2 6" xfId="17708" xr:uid="{00000000-0005-0000-0000-00000C360000}"/>
    <cellStyle name="Normal 2 3 2 12 3" xfId="2117" xr:uid="{00000000-0005-0000-0000-00000D360000}"/>
    <cellStyle name="Normal 2 3 2 12 3 2" xfId="4671" xr:uid="{00000000-0005-0000-0000-00000E360000}"/>
    <cellStyle name="Normal 2 3 2 12 3 2 2" xfId="12817" xr:uid="{00000000-0005-0000-0000-00000F360000}"/>
    <cellStyle name="Normal 2 3 2 12 3 2 2 2" xfId="29113" xr:uid="{00000000-0005-0000-0000-000010360000}"/>
    <cellStyle name="Normal 2 3 2 12 3 2 3" xfId="20967" xr:uid="{00000000-0005-0000-0000-000011360000}"/>
    <cellStyle name="Normal 2 3 2 12 3 3" xfId="7416" xr:uid="{00000000-0005-0000-0000-000012360000}"/>
    <cellStyle name="Normal 2 3 2 12 3 3 2" xfId="15562" xr:uid="{00000000-0005-0000-0000-000013360000}"/>
    <cellStyle name="Normal 2 3 2 12 3 3 2 2" xfId="31858" xr:uid="{00000000-0005-0000-0000-000014360000}"/>
    <cellStyle name="Normal 2 3 2 12 3 3 3" xfId="23712" xr:uid="{00000000-0005-0000-0000-000015360000}"/>
    <cellStyle name="Normal 2 3 2 12 3 4" xfId="10263" xr:uid="{00000000-0005-0000-0000-000016360000}"/>
    <cellStyle name="Normal 2 3 2 12 3 4 2" xfId="26559" xr:uid="{00000000-0005-0000-0000-000017360000}"/>
    <cellStyle name="Normal 2 3 2 12 3 5" xfId="18413" xr:uid="{00000000-0005-0000-0000-000018360000}"/>
    <cellStyle name="Normal 2 3 2 12 4" xfId="2840" xr:uid="{00000000-0005-0000-0000-000019360000}"/>
    <cellStyle name="Normal 2 3 2 12 4 2" xfId="5297" xr:uid="{00000000-0005-0000-0000-00001A360000}"/>
    <cellStyle name="Normal 2 3 2 12 4 2 2" xfId="13443" xr:uid="{00000000-0005-0000-0000-00001B360000}"/>
    <cellStyle name="Normal 2 3 2 12 4 2 2 2" xfId="29739" xr:uid="{00000000-0005-0000-0000-00001C360000}"/>
    <cellStyle name="Normal 2 3 2 12 4 2 3" xfId="21593" xr:uid="{00000000-0005-0000-0000-00001D360000}"/>
    <cellStyle name="Normal 2 3 2 12 4 3" xfId="8139" xr:uid="{00000000-0005-0000-0000-00001E360000}"/>
    <cellStyle name="Normal 2 3 2 12 4 3 2" xfId="16285" xr:uid="{00000000-0005-0000-0000-00001F360000}"/>
    <cellStyle name="Normal 2 3 2 12 4 3 2 2" xfId="32581" xr:uid="{00000000-0005-0000-0000-000020360000}"/>
    <cellStyle name="Normal 2 3 2 12 4 3 3" xfId="24435" xr:uid="{00000000-0005-0000-0000-000021360000}"/>
    <cellStyle name="Normal 2 3 2 12 4 4" xfId="8152" xr:uid="{00000000-0005-0000-0000-000022360000}"/>
    <cellStyle name="Normal 2 3 2 12 4 4 2" xfId="16298" xr:uid="{00000000-0005-0000-0000-000023360000}"/>
    <cellStyle name="Normal 2 3 2 12 4 4 2 2" xfId="32594" xr:uid="{00000000-0005-0000-0000-000024360000}"/>
    <cellStyle name="Normal 2 3 2 12 4 4 3" xfId="24448" xr:uid="{00000000-0005-0000-0000-000025360000}"/>
    <cellStyle name="Normal 2 3 2 12 4 5" xfId="10986" xr:uid="{00000000-0005-0000-0000-000026360000}"/>
    <cellStyle name="Normal 2 3 2 12 4 5 2" xfId="27282" xr:uid="{00000000-0005-0000-0000-000027360000}"/>
    <cellStyle name="Normal 2 3 2 12 4 6" xfId="19136" xr:uid="{00000000-0005-0000-0000-000028360000}"/>
    <cellStyle name="Normal 2 3 2 12 4 7" xfId="32602" xr:uid="{00000000-0005-0000-0000-000029360000}"/>
    <cellStyle name="Normal 2 3 2 12 4 7 2" xfId="32603" xr:uid="{00000000-0005-0000-0000-00002A360000}"/>
    <cellStyle name="Normal 2 3 2 12 4 7 3" xfId="32604" xr:uid="{00000000-0005-0000-0000-00002B360000}"/>
    <cellStyle name="Normal 2 3 2 12 4 7 3 2" xfId="32606" xr:uid="{00000000-0005-0000-0000-00002C360000}"/>
    <cellStyle name="Normal 2 3 2 12 4 7 3 2 2" xfId="32608" xr:uid="{00000000-0005-0000-0000-00002D360000}"/>
    <cellStyle name="Normal 2 3 2 12 4 7 3 2 3" xfId="32611" xr:uid="{00000000-0005-0000-0000-00002E360000}"/>
    <cellStyle name="Normal 2 3 2 12 4 7 3 2 3 2" xfId="32612" xr:uid="{00000000-0005-0000-0000-00002F360000}"/>
    <cellStyle name="Normal 2 3 2 12 4 7 3 2 3 2 2" xfId="32617" xr:uid="{00000000-0005-0000-0000-000030360000}"/>
    <cellStyle name="Normal 2 3 2 12 4 7 3 2 3 2 2 2" xfId="32629" xr:uid="{00000000-0005-0000-0000-000031360000}"/>
    <cellStyle name="Normal 2 3 2 12 4 7 3 2 3 2 2 3" xfId="32632" xr:uid="{00000000-0005-0000-0000-000032360000}"/>
    <cellStyle name="Normal 2 3 2 12 4 7 3 2 3 2 2 3 32" xfId="32638" xr:uid="{00000000-0005-0000-0000-000033360000}"/>
    <cellStyle name="Normal 2 3 2 12 4 7 3 3" xfId="32610" xr:uid="{00000000-0005-0000-0000-000034360000}"/>
    <cellStyle name="Normal 2 3 2 12 4 7 3 3 2" xfId="32613" xr:uid="{00000000-0005-0000-0000-000035360000}"/>
    <cellStyle name="Normal 2 3 2 12 4 8" xfId="32614" xr:uid="{00000000-0005-0000-0000-000036360000}"/>
    <cellStyle name="Normal 2 3 2 12 4 8 2" xfId="32640" xr:uid="{00000000-0005-0000-0000-000037360000}"/>
    <cellStyle name="Normal 2 3 2 12 4 8 3" xfId="32641" xr:uid="{00000000-0005-0000-0000-000038360000}"/>
    <cellStyle name="Normal 2 3 2 12 4 8 3 2" xfId="32643" xr:uid="{00000000-0005-0000-0000-000039360000}"/>
    <cellStyle name="Normal 2 3 2 12 5" xfId="3453" xr:uid="{00000000-0005-0000-0000-00003A360000}"/>
    <cellStyle name="Normal 2 3 2 12 5 2" xfId="11599" xr:uid="{00000000-0005-0000-0000-00003B360000}"/>
    <cellStyle name="Normal 2 3 2 12 5 2 2" xfId="27895" xr:uid="{00000000-0005-0000-0000-00003C360000}"/>
    <cellStyle name="Normal 2 3 2 12 5 3" xfId="19749" xr:uid="{00000000-0005-0000-0000-00003D360000}"/>
    <cellStyle name="Normal 2 3 2 12 6" xfId="6006" xr:uid="{00000000-0005-0000-0000-00003E360000}"/>
    <cellStyle name="Normal 2 3 2 12 6 2" xfId="14152" xr:uid="{00000000-0005-0000-0000-00003F360000}"/>
    <cellStyle name="Normal 2 3 2 12 6 2 2" xfId="30448" xr:uid="{00000000-0005-0000-0000-000040360000}"/>
    <cellStyle name="Normal 2 3 2 12 6 3" xfId="22302" xr:uid="{00000000-0005-0000-0000-000041360000}"/>
    <cellStyle name="Normal 2 3 2 12 7" xfId="8853" xr:uid="{00000000-0005-0000-0000-000042360000}"/>
    <cellStyle name="Normal 2 3 2 12 7 2" xfId="25149" xr:uid="{00000000-0005-0000-0000-000043360000}"/>
    <cellStyle name="Normal 2 3 2 12 8" xfId="17003" xr:uid="{00000000-0005-0000-0000-000044360000}"/>
    <cellStyle name="Normal 2 3 2 13" xfId="719" xr:uid="{00000000-0005-0000-0000-000045360000}"/>
    <cellStyle name="Normal 2 3 2 13 2" xfId="2129" xr:uid="{00000000-0005-0000-0000-000046360000}"/>
    <cellStyle name="Normal 2 3 2 13 2 2" xfId="4682" xr:uid="{00000000-0005-0000-0000-000047360000}"/>
    <cellStyle name="Normal 2 3 2 13 2 2 2" xfId="12828" xr:uid="{00000000-0005-0000-0000-000048360000}"/>
    <cellStyle name="Normal 2 3 2 13 2 2 2 2" xfId="29124" xr:uid="{00000000-0005-0000-0000-000049360000}"/>
    <cellStyle name="Normal 2 3 2 13 2 2 3" xfId="20978" xr:uid="{00000000-0005-0000-0000-00004A360000}"/>
    <cellStyle name="Normal 2 3 2 13 2 3" xfId="7428" xr:uid="{00000000-0005-0000-0000-00004B360000}"/>
    <cellStyle name="Normal 2 3 2 13 2 3 2" xfId="15574" xr:uid="{00000000-0005-0000-0000-00004C360000}"/>
    <cellStyle name="Normal 2 3 2 13 2 3 2 2" xfId="31870" xr:uid="{00000000-0005-0000-0000-00004D360000}"/>
    <cellStyle name="Normal 2 3 2 13 2 3 3" xfId="23724" xr:uid="{00000000-0005-0000-0000-00004E360000}"/>
    <cellStyle name="Normal 2 3 2 13 2 4" xfId="10275" xr:uid="{00000000-0005-0000-0000-00004F360000}"/>
    <cellStyle name="Normal 2 3 2 13 2 4 2" xfId="26571" xr:uid="{00000000-0005-0000-0000-000050360000}"/>
    <cellStyle name="Normal 2 3 2 13 2 5" xfId="18425" xr:uid="{00000000-0005-0000-0000-000051360000}"/>
    <cellStyle name="Normal 2 3 2 13 3" xfId="3464" xr:uid="{00000000-0005-0000-0000-000052360000}"/>
    <cellStyle name="Normal 2 3 2 13 3 2" xfId="11610" xr:uid="{00000000-0005-0000-0000-000053360000}"/>
    <cellStyle name="Normal 2 3 2 13 3 2 2" xfId="27906" xr:uid="{00000000-0005-0000-0000-000054360000}"/>
    <cellStyle name="Normal 2 3 2 13 3 3" xfId="19760" xr:uid="{00000000-0005-0000-0000-000055360000}"/>
    <cellStyle name="Normal 2 3 2 13 4" xfId="6018" xr:uid="{00000000-0005-0000-0000-000056360000}"/>
    <cellStyle name="Normal 2 3 2 13 4 2" xfId="14164" xr:uid="{00000000-0005-0000-0000-000057360000}"/>
    <cellStyle name="Normal 2 3 2 13 4 2 2" xfId="30460" xr:uid="{00000000-0005-0000-0000-000058360000}"/>
    <cellStyle name="Normal 2 3 2 13 4 3" xfId="22314" xr:uid="{00000000-0005-0000-0000-000059360000}"/>
    <cellStyle name="Normal 2 3 2 13 5" xfId="8865" xr:uid="{00000000-0005-0000-0000-00005A360000}"/>
    <cellStyle name="Normal 2 3 2 13 5 2" xfId="25161" xr:uid="{00000000-0005-0000-0000-00005B360000}"/>
    <cellStyle name="Normal 2 3 2 13 6" xfId="17015" xr:uid="{00000000-0005-0000-0000-00005C360000}"/>
    <cellStyle name="Normal 2 3 2 14" xfId="1424" xr:uid="{00000000-0005-0000-0000-00005D360000}"/>
    <cellStyle name="Normal 2 3 2 14 2" xfId="4073" xr:uid="{00000000-0005-0000-0000-00005E360000}"/>
    <cellStyle name="Normal 2 3 2 14 2 2" xfId="12219" xr:uid="{00000000-0005-0000-0000-00005F360000}"/>
    <cellStyle name="Normal 2 3 2 14 2 2 2" xfId="28515" xr:uid="{00000000-0005-0000-0000-000060360000}"/>
    <cellStyle name="Normal 2 3 2 14 2 3" xfId="20369" xr:uid="{00000000-0005-0000-0000-000061360000}"/>
    <cellStyle name="Normal 2 3 2 14 3" xfId="6723" xr:uid="{00000000-0005-0000-0000-000062360000}"/>
    <cellStyle name="Normal 2 3 2 14 3 2" xfId="14869" xr:uid="{00000000-0005-0000-0000-000063360000}"/>
    <cellStyle name="Normal 2 3 2 14 3 2 2" xfId="31165" xr:uid="{00000000-0005-0000-0000-000064360000}"/>
    <cellStyle name="Normal 2 3 2 14 3 3" xfId="23019" xr:uid="{00000000-0005-0000-0000-000065360000}"/>
    <cellStyle name="Normal 2 3 2 14 4" xfId="9570" xr:uid="{00000000-0005-0000-0000-000066360000}"/>
    <cellStyle name="Normal 2 3 2 14 4 2" xfId="25866" xr:uid="{00000000-0005-0000-0000-000067360000}"/>
    <cellStyle name="Normal 2 3 2 14 5" xfId="17720" xr:uid="{00000000-0005-0000-0000-000068360000}"/>
    <cellStyle name="Normal 2 3 2 15" xfId="2855" xr:uid="{00000000-0005-0000-0000-000069360000}"/>
    <cellStyle name="Normal 2 3 2 15 2" xfId="11001" xr:uid="{00000000-0005-0000-0000-00006A360000}"/>
    <cellStyle name="Normal 2 3 2 15 2 2" xfId="27297" xr:uid="{00000000-0005-0000-0000-00006B360000}"/>
    <cellStyle name="Normal 2 3 2 15 3" xfId="19151" xr:uid="{00000000-0005-0000-0000-00006C360000}"/>
    <cellStyle name="Normal 2 3 2 16" xfId="5313" xr:uid="{00000000-0005-0000-0000-00006D360000}"/>
    <cellStyle name="Normal 2 3 2 16 2" xfId="13459" xr:uid="{00000000-0005-0000-0000-00006E360000}"/>
    <cellStyle name="Normal 2 3 2 16 2 2" xfId="29755" xr:uid="{00000000-0005-0000-0000-00006F360000}"/>
    <cellStyle name="Normal 2 3 2 16 3" xfId="21609" xr:uid="{00000000-0005-0000-0000-000070360000}"/>
    <cellStyle name="Normal 2 3 2 17" xfId="8160" xr:uid="{00000000-0005-0000-0000-000071360000}"/>
    <cellStyle name="Normal 2 3 2 17 2" xfId="24456" xr:uid="{00000000-0005-0000-0000-000072360000}"/>
    <cellStyle name="Normal 2 3 2 18" xfId="16310" xr:uid="{00000000-0005-0000-0000-000073360000}"/>
    <cellStyle name="Normal 2 3 2 2" xfId="17" xr:uid="{00000000-0005-0000-0000-000074360000}"/>
    <cellStyle name="Normal 2 3 2 2 10" xfId="723" xr:uid="{00000000-0005-0000-0000-000075360000}"/>
    <cellStyle name="Normal 2 3 2 2 10 2" xfId="2133" xr:uid="{00000000-0005-0000-0000-000076360000}"/>
    <cellStyle name="Normal 2 3 2 2 10 2 2" xfId="4685" xr:uid="{00000000-0005-0000-0000-000077360000}"/>
    <cellStyle name="Normal 2 3 2 2 10 2 2 2" xfId="12831" xr:uid="{00000000-0005-0000-0000-000078360000}"/>
    <cellStyle name="Normal 2 3 2 2 10 2 2 2 2" xfId="29127" xr:uid="{00000000-0005-0000-0000-000079360000}"/>
    <cellStyle name="Normal 2 3 2 2 10 2 2 3" xfId="20981" xr:uid="{00000000-0005-0000-0000-00007A360000}"/>
    <cellStyle name="Normal 2 3 2 2 10 2 3" xfId="7432" xr:uid="{00000000-0005-0000-0000-00007B360000}"/>
    <cellStyle name="Normal 2 3 2 2 10 2 3 2" xfId="15578" xr:uid="{00000000-0005-0000-0000-00007C360000}"/>
    <cellStyle name="Normal 2 3 2 2 10 2 3 2 2" xfId="31874" xr:uid="{00000000-0005-0000-0000-00007D360000}"/>
    <cellStyle name="Normal 2 3 2 2 10 2 3 3" xfId="23728" xr:uid="{00000000-0005-0000-0000-00007E360000}"/>
    <cellStyle name="Normal 2 3 2 2 10 2 4" xfId="10279" xr:uid="{00000000-0005-0000-0000-00007F360000}"/>
    <cellStyle name="Normal 2 3 2 2 10 2 4 2" xfId="26575" xr:uid="{00000000-0005-0000-0000-000080360000}"/>
    <cellStyle name="Normal 2 3 2 2 10 2 5" xfId="18429" xr:uid="{00000000-0005-0000-0000-000081360000}"/>
    <cellStyle name="Normal 2 3 2 2 10 3" xfId="3467" xr:uid="{00000000-0005-0000-0000-000082360000}"/>
    <cellStyle name="Normal 2 3 2 2 10 3 2" xfId="11613" xr:uid="{00000000-0005-0000-0000-000083360000}"/>
    <cellStyle name="Normal 2 3 2 2 10 3 2 2" xfId="27909" xr:uid="{00000000-0005-0000-0000-000084360000}"/>
    <cellStyle name="Normal 2 3 2 2 10 3 3" xfId="19763" xr:uid="{00000000-0005-0000-0000-000085360000}"/>
    <cellStyle name="Normal 2 3 2 2 10 4" xfId="6022" xr:uid="{00000000-0005-0000-0000-000086360000}"/>
    <cellStyle name="Normal 2 3 2 2 10 4 2" xfId="14168" xr:uid="{00000000-0005-0000-0000-000087360000}"/>
    <cellStyle name="Normal 2 3 2 2 10 4 2 2" xfId="30464" xr:uid="{00000000-0005-0000-0000-000088360000}"/>
    <cellStyle name="Normal 2 3 2 2 10 4 3" xfId="22318" xr:uid="{00000000-0005-0000-0000-000089360000}"/>
    <cellStyle name="Normal 2 3 2 2 10 5" xfId="8869" xr:uid="{00000000-0005-0000-0000-00008A360000}"/>
    <cellStyle name="Normal 2 3 2 2 10 5 2" xfId="25165" xr:uid="{00000000-0005-0000-0000-00008B360000}"/>
    <cellStyle name="Normal 2 3 2 2 10 6" xfId="17019" xr:uid="{00000000-0005-0000-0000-00008C360000}"/>
    <cellStyle name="Normal 2 3 2 2 11" xfId="1428" xr:uid="{00000000-0005-0000-0000-00008D360000}"/>
    <cellStyle name="Normal 2 3 2 2 11 2" xfId="4076" xr:uid="{00000000-0005-0000-0000-00008E360000}"/>
    <cellStyle name="Normal 2 3 2 2 11 2 2" xfId="12222" xr:uid="{00000000-0005-0000-0000-00008F360000}"/>
    <cellStyle name="Normal 2 3 2 2 11 2 2 2" xfId="28518" xr:uid="{00000000-0005-0000-0000-000090360000}"/>
    <cellStyle name="Normal 2 3 2 2 11 2 3" xfId="20372" xr:uid="{00000000-0005-0000-0000-000091360000}"/>
    <cellStyle name="Normal 2 3 2 2 11 3" xfId="6727" xr:uid="{00000000-0005-0000-0000-000092360000}"/>
    <cellStyle name="Normal 2 3 2 2 11 3 2" xfId="14873" xr:uid="{00000000-0005-0000-0000-000093360000}"/>
    <cellStyle name="Normal 2 3 2 2 11 3 2 2" xfId="31169" xr:uid="{00000000-0005-0000-0000-000094360000}"/>
    <cellStyle name="Normal 2 3 2 2 11 3 3" xfId="23023" xr:uid="{00000000-0005-0000-0000-000095360000}"/>
    <cellStyle name="Normal 2 3 2 2 11 4" xfId="9574" xr:uid="{00000000-0005-0000-0000-000096360000}"/>
    <cellStyle name="Normal 2 3 2 2 11 4 2" xfId="25870" xr:uid="{00000000-0005-0000-0000-000097360000}"/>
    <cellStyle name="Normal 2 3 2 2 11 5" xfId="17724" xr:uid="{00000000-0005-0000-0000-000098360000}"/>
    <cellStyle name="Normal 2 3 2 2 12" xfId="2858" xr:uid="{00000000-0005-0000-0000-000099360000}"/>
    <cellStyle name="Normal 2 3 2 2 12 2" xfId="11004" xr:uid="{00000000-0005-0000-0000-00009A360000}"/>
    <cellStyle name="Normal 2 3 2 2 12 2 2" xfId="27300" xr:uid="{00000000-0005-0000-0000-00009B360000}"/>
    <cellStyle name="Normal 2 3 2 2 12 3" xfId="19154" xr:uid="{00000000-0005-0000-0000-00009C360000}"/>
    <cellStyle name="Normal 2 3 2 2 13" xfId="5317" xr:uid="{00000000-0005-0000-0000-00009D360000}"/>
    <cellStyle name="Normal 2 3 2 2 13 2" xfId="13463" xr:uid="{00000000-0005-0000-0000-00009E360000}"/>
    <cellStyle name="Normal 2 3 2 2 13 2 2" xfId="29759" xr:uid="{00000000-0005-0000-0000-00009F360000}"/>
    <cellStyle name="Normal 2 3 2 2 13 3" xfId="21613" xr:uid="{00000000-0005-0000-0000-0000A0360000}"/>
    <cellStyle name="Normal 2 3 2 2 14" xfId="8164" xr:uid="{00000000-0005-0000-0000-0000A1360000}"/>
    <cellStyle name="Normal 2 3 2 2 14 2" xfId="24460" xr:uid="{00000000-0005-0000-0000-0000A2360000}"/>
    <cellStyle name="Normal 2 3 2 2 15" xfId="16314" xr:uid="{00000000-0005-0000-0000-0000A3360000}"/>
    <cellStyle name="Normal 2 3 2 2 2" xfId="28" xr:uid="{00000000-0005-0000-0000-0000A4360000}"/>
    <cellStyle name="Normal 2 3 2 2 2 10" xfId="2867" xr:uid="{00000000-0005-0000-0000-0000A5360000}"/>
    <cellStyle name="Normal 2 3 2 2 2 10 2" xfId="11013" xr:uid="{00000000-0005-0000-0000-0000A6360000}"/>
    <cellStyle name="Normal 2 3 2 2 2 10 2 2" xfId="27309" xr:uid="{00000000-0005-0000-0000-0000A7360000}"/>
    <cellStyle name="Normal 2 3 2 2 2 10 3" xfId="19163" xr:uid="{00000000-0005-0000-0000-0000A8360000}"/>
    <cellStyle name="Normal 2 3 2 2 2 11" xfId="5328" xr:uid="{00000000-0005-0000-0000-0000A9360000}"/>
    <cellStyle name="Normal 2 3 2 2 2 11 2" xfId="13474" xr:uid="{00000000-0005-0000-0000-0000AA360000}"/>
    <cellStyle name="Normal 2 3 2 2 2 11 2 2" xfId="29770" xr:uid="{00000000-0005-0000-0000-0000AB360000}"/>
    <cellStyle name="Normal 2 3 2 2 2 11 3" xfId="21624" xr:uid="{00000000-0005-0000-0000-0000AC360000}"/>
    <cellStyle name="Normal 2 3 2 2 2 12" xfId="8175" xr:uid="{00000000-0005-0000-0000-0000AD360000}"/>
    <cellStyle name="Normal 2 3 2 2 2 12 2" xfId="24471" xr:uid="{00000000-0005-0000-0000-0000AE360000}"/>
    <cellStyle name="Normal 2 3 2 2 2 13" xfId="16325" xr:uid="{00000000-0005-0000-0000-0000AF360000}"/>
    <cellStyle name="Normal 2 3 2 2 2 2" xfId="50" xr:uid="{00000000-0005-0000-0000-0000B0360000}"/>
    <cellStyle name="Normal 2 3 2 2 2 2 10" xfId="5350" xr:uid="{00000000-0005-0000-0000-0000B1360000}"/>
    <cellStyle name="Normal 2 3 2 2 2 2 10 2" xfId="13496" xr:uid="{00000000-0005-0000-0000-0000B2360000}"/>
    <cellStyle name="Normal 2 3 2 2 2 2 10 2 2" xfId="29792" xr:uid="{00000000-0005-0000-0000-0000B3360000}"/>
    <cellStyle name="Normal 2 3 2 2 2 2 10 3" xfId="21646" xr:uid="{00000000-0005-0000-0000-0000B4360000}"/>
    <cellStyle name="Normal 2 3 2 2 2 2 11" xfId="8197" xr:uid="{00000000-0005-0000-0000-0000B5360000}"/>
    <cellStyle name="Normal 2 3 2 2 2 2 11 2" xfId="24493" xr:uid="{00000000-0005-0000-0000-0000B6360000}"/>
    <cellStyle name="Normal 2 3 2 2 2 2 12" xfId="16347" xr:uid="{00000000-0005-0000-0000-0000B7360000}"/>
    <cellStyle name="Normal 2 3 2 2 2 2 2" xfId="94" xr:uid="{00000000-0005-0000-0000-0000B8360000}"/>
    <cellStyle name="Normal 2 3 2 2 2 2 2 10" xfId="8241" xr:uid="{00000000-0005-0000-0000-0000B9360000}"/>
    <cellStyle name="Normal 2 3 2 2 2 2 2 10 2" xfId="24537" xr:uid="{00000000-0005-0000-0000-0000BA360000}"/>
    <cellStyle name="Normal 2 3 2 2 2 2 2 11" xfId="16391" xr:uid="{00000000-0005-0000-0000-0000BB360000}"/>
    <cellStyle name="Normal 2 3 2 2 2 2 2 2" xfId="184" xr:uid="{00000000-0005-0000-0000-0000BC360000}"/>
    <cellStyle name="Normal 2 3 2 2 2 2 2 2 2" xfId="528" xr:uid="{00000000-0005-0000-0000-0000BD360000}"/>
    <cellStyle name="Normal 2 3 2 2 2 2 2 2 2 2" xfId="1234" xr:uid="{00000000-0005-0000-0000-0000BE360000}"/>
    <cellStyle name="Normal 2 3 2 2 2 2 2 2 2 2 2" xfId="2644" xr:uid="{00000000-0005-0000-0000-0000BF360000}"/>
    <cellStyle name="Normal 2 3 2 2 2 2 2 2 2 2 2 2" xfId="5118" xr:uid="{00000000-0005-0000-0000-0000C0360000}"/>
    <cellStyle name="Normal 2 3 2 2 2 2 2 2 2 2 2 2 2" xfId="13264" xr:uid="{00000000-0005-0000-0000-0000C1360000}"/>
    <cellStyle name="Normal 2 3 2 2 2 2 2 2 2 2 2 2 2 2" xfId="29560" xr:uid="{00000000-0005-0000-0000-0000C2360000}"/>
    <cellStyle name="Normal 2 3 2 2 2 2 2 2 2 2 2 2 3" xfId="21414" xr:uid="{00000000-0005-0000-0000-0000C3360000}"/>
    <cellStyle name="Normal 2 3 2 2 2 2 2 2 2 2 2 3" xfId="7943" xr:uid="{00000000-0005-0000-0000-0000C4360000}"/>
    <cellStyle name="Normal 2 3 2 2 2 2 2 2 2 2 2 3 2" xfId="16089" xr:uid="{00000000-0005-0000-0000-0000C5360000}"/>
    <cellStyle name="Normal 2 3 2 2 2 2 2 2 2 2 2 3 2 2" xfId="32385" xr:uid="{00000000-0005-0000-0000-0000C6360000}"/>
    <cellStyle name="Normal 2 3 2 2 2 2 2 2 2 2 2 3 3" xfId="24239" xr:uid="{00000000-0005-0000-0000-0000C7360000}"/>
    <cellStyle name="Normal 2 3 2 2 2 2 2 2 2 2 2 4" xfId="10790" xr:uid="{00000000-0005-0000-0000-0000C8360000}"/>
    <cellStyle name="Normal 2 3 2 2 2 2 2 2 2 2 2 4 2" xfId="27086" xr:uid="{00000000-0005-0000-0000-0000C9360000}"/>
    <cellStyle name="Normal 2 3 2 2 2 2 2 2 2 2 2 5" xfId="18940" xr:uid="{00000000-0005-0000-0000-0000CA360000}"/>
    <cellStyle name="Normal 2 3 2 2 2 2 2 2 2 2 3" xfId="3900" xr:uid="{00000000-0005-0000-0000-0000CB360000}"/>
    <cellStyle name="Normal 2 3 2 2 2 2 2 2 2 2 3 2" xfId="12046" xr:uid="{00000000-0005-0000-0000-0000CC360000}"/>
    <cellStyle name="Normal 2 3 2 2 2 2 2 2 2 2 3 2 2" xfId="28342" xr:uid="{00000000-0005-0000-0000-0000CD360000}"/>
    <cellStyle name="Normal 2 3 2 2 2 2 2 2 2 2 3 3" xfId="20196" xr:uid="{00000000-0005-0000-0000-0000CE360000}"/>
    <cellStyle name="Normal 2 3 2 2 2 2 2 2 2 2 4" xfId="6533" xr:uid="{00000000-0005-0000-0000-0000CF360000}"/>
    <cellStyle name="Normal 2 3 2 2 2 2 2 2 2 2 4 2" xfId="14679" xr:uid="{00000000-0005-0000-0000-0000D0360000}"/>
    <cellStyle name="Normal 2 3 2 2 2 2 2 2 2 2 4 2 2" xfId="30975" xr:uid="{00000000-0005-0000-0000-0000D1360000}"/>
    <cellStyle name="Normal 2 3 2 2 2 2 2 2 2 2 4 3" xfId="22829" xr:uid="{00000000-0005-0000-0000-0000D2360000}"/>
    <cellStyle name="Normal 2 3 2 2 2 2 2 2 2 2 5" xfId="9380" xr:uid="{00000000-0005-0000-0000-0000D3360000}"/>
    <cellStyle name="Normal 2 3 2 2 2 2 2 2 2 2 5 2" xfId="25676" xr:uid="{00000000-0005-0000-0000-0000D4360000}"/>
    <cellStyle name="Normal 2 3 2 2 2 2 2 2 2 2 6" xfId="17530" xr:uid="{00000000-0005-0000-0000-0000D5360000}"/>
    <cellStyle name="Normal 2 3 2 2 2 2 2 2 2 3" xfId="1939" xr:uid="{00000000-0005-0000-0000-0000D6360000}"/>
    <cellStyle name="Normal 2 3 2 2 2 2 2 2 2 3 2" xfId="4509" xr:uid="{00000000-0005-0000-0000-0000D7360000}"/>
    <cellStyle name="Normal 2 3 2 2 2 2 2 2 2 3 2 2" xfId="12655" xr:uid="{00000000-0005-0000-0000-0000D8360000}"/>
    <cellStyle name="Normal 2 3 2 2 2 2 2 2 2 3 2 2 2" xfId="28951" xr:uid="{00000000-0005-0000-0000-0000D9360000}"/>
    <cellStyle name="Normal 2 3 2 2 2 2 2 2 2 3 2 3" xfId="20805" xr:uid="{00000000-0005-0000-0000-0000DA360000}"/>
    <cellStyle name="Normal 2 3 2 2 2 2 2 2 2 3 3" xfId="7238" xr:uid="{00000000-0005-0000-0000-0000DB360000}"/>
    <cellStyle name="Normal 2 3 2 2 2 2 2 2 2 3 3 2" xfId="15384" xr:uid="{00000000-0005-0000-0000-0000DC360000}"/>
    <cellStyle name="Normal 2 3 2 2 2 2 2 2 2 3 3 2 2" xfId="31680" xr:uid="{00000000-0005-0000-0000-0000DD360000}"/>
    <cellStyle name="Normal 2 3 2 2 2 2 2 2 2 3 3 3" xfId="23534" xr:uid="{00000000-0005-0000-0000-0000DE360000}"/>
    <cellStyle name="Normal 2 3 2 2 2 2 2 2 2 3 4" xfId="10085" xr:uid="{00000000-0005-0000-0000-0000DF360000}"/>
    <cellStyle name="Normal 2 3 2 2 2 2 2 2 2 3 4 2" xfId="26381" xr:uid="{00000000-0005-0000-0000-0000E0360000}"/>
    <cellStyle name="Normal 2 3 2 2 2 2 2 2 2 3 5" xfId="18235" xr:uid="{00000000-0005-0000-0000-0000E1360000}"/>
    <cellStyle name="Normal 2 3 2 2 2 2 2 2 2 4" xfId="3291" xr:uid="{00000000-0005-0000-0000-0000E2360000}"/>
    <cellStyle name="Normal 2 3 2 2 2 2 2 2 2 4 2" xfId="11437" xr:uid="{00000000-0005-0000-0000-0000E3360000}"/>
    <cellStyle name="Normal 2 3 2 2 2 2 2 2 2 4 2 2" xfId="27733" xr:uid="{00000000-0005-0000-0000-0000E4360000}"/>
    <cellStyle name="Normal 2 3 2 2 2 2 2 2 2 4 3" xfId="19587" xr:uid="{00000000-0005-0000-0000-0000E5360000}"/>
    <cellStyle name="Normal 2 3 2 2 2 2 2 2 2 5" xfId="5828" xr:uid="{00000000-0005-0000-0000-0000E6360000}"/>
    <cellStyle name="Normal 2 3 2 2 2 2 2 2 2 5 2" xfId="13974" xr:uid="{00000000-0005-0000-0000-0000E7360000}"/>
    <cellStyle name="Normal 2 3 2 2 2 2 2 2 2 5 2 2" xfId="30270" xr:uid="{00000000-0005-0000-0000-0000E8360000}"/>
    <cellStyle name="Normal 2 3 2 2 2 2 2 2 2 5 3" xfId="22124" xr:uid="{00000000-0005-0000-0000-0000E9360000}"/>
    <cellStyle name="Normal 2 3 2 2 2 2 2 2 2 6" xfId="8675" xr:uid="{00000000-0005-0000-0000-0000EA360000}"/>
    <cellStyle name="Normal 2 3 2 2 2 2 2 2 2 6 2" xfId="24971" xr:uid="{00000000-0005-0000-0000-0000EB360000}"/>
    <cellStyle name="Normal 2 3 2 2 2 2 2 2 2 7" xfId="16825" xr:uid="{00000000-0005-0000-0000-0000EC360000}"/>
    <cellStyle name="Normal 2 3 2 2 2 2 2 2 3" xfId="890" xr:uid="{00000000-0005-0000-0000-0000ED360000}"/>
    <cellStyle name="Normal 2 3 2 2 2 2 2 2 3 2" xfId="2300" xr:uid="{00000000-0005-0000-0000-0000EE360000}"/>
    <cellStyle name="Normal 2 3 2 2 2 2 2 2 3 2 2" xfId="4822" xr:uid="{00000000-0005-0000-0000-0000EF360000}"/>
    <cellStyle name="Normal 2 3 2 2 2 2 2 2 3 2 2 2" xfId="12968" xr:uid="{00000000-0005-0000-0000-0000F0360000}"/>
    <cellStyle name="Normal 2 3 2 2 2 2 2 2 3 2 2 2 2" xfId="29264" xr:uid="{00000000-0005-0000-0000-0000F1360000}"/>
    <cellStyle name="Normal 2 3 2 2 2 2 2 2 3 2 2 3" xfId="21118" xr:uid="{00000000-0005-0000-0000-0000F2360000}"/>
    <cellStyle name="Normal 2 3 2 2 2 2 2 2 3 2 3" xfId="7599" xr:uid="{00000000-0005-0000-0000-0000F3360000}"/>
    <cellStyle name="Normal 2 3 2 2 2 2 2 2 3 2 3 2" xfId="15745" xr:uid="{00000000-0005-0000-0000-0000F4360000}"/>
    <cellStyle name="Normal 2 3 2 2 2 2 2 2 3 2 3 2 2" xfId="32041" xr:uid="{00000000-0005-0000-0000-0000F5360000}"/>
    <cellStyle name="Normal 2 3 2 2 2 2 2 2 3 2 3 3" xfId="23895" xr:uid="{00000000-0005-0000-0000-0000F6360000}"/>
    <cellStyle name="Normal 2 3 2 2 2 2 2 2 3 2 4" xfId="10446" xr:uid="{00000000-0005-0000-0000-0000F7360000}"/>
    <cellStyle name="Normal 2 3 2 2 2 2 2 2 3 2 4 2" xfId="26742" xr:uid="{00000000-0005-0000-0000-0000F8360000}"/>
    <cellStyle name="Normal 2 3 2 2 2 2 2 2 3 2 5" xfId="18596" xr:uid="{00000000-0005-0000-0000-0000F9360000}"/>
    <cellStyle name="Normal 2 3 2 2 2 2 2 2 3 3" xfId="3604" xr:uid="{00000000-0005-0000-0000-0000FA360000}"/>
    <cellStyle name="Normal 2 3 2 2 2 2 2 2 3 3 2" xfId="11750" xr:uid="{00000000-0005-0000-0000-0000FB360000}"/>
    <cellStyle name="Normal 2 3 2 2 2 2 2 2 3 3 2 2" xfId="28046" xr:uid="{00000000-0005-0000-0000-0000FC360000}"/>
    <cellStyle name="Normal 2 3 2 2 2 2 2 2 3 3 3" xfId="19900" xr:uid="{00000000-0005-0000-0000-0000FD360000}"/>
    <cellStyle name="Normal 2 3 2 2 2 2 2 2 3 4" xfId="6189" xr:uid="{00000000-0005-0000-0000-0000FE360000}"/>
    <cellStyle name="Normal 2 3 2 2 2 2 2 2 3 4 2" xfId="14335" xr:uid="{00000000-0005-0000-0000-0000FF360000}"/>
    <cellStyle name="Normal 2 3 2 2 2 2 2 2 3 4 2 2" xfId="30631" xr:uid="{00000000-0005-0000-0000-000000370000}"/>
    <cellStyle name="Normal 2 3 2 2 2 2 2 2 3 4 3" xfId="22485" xr:uid="{00000000-0005-0000-0000-000001370000}"/>
    <cellStyle name="Normal 2 3 2 2 2 2 2 2 3 5" xfId="9036" xr:uid="{00000000-0005-0000-0000-000002370000}"/>
    <cellStyle name="Normal 2 3 2 2 2 2 2 2 3 5 2" xfId="25332" xr:uid="{00000000-0005-0000-0000-000003370000}"/>
    <cellStyle name="Normal 2 3 2 2 2 2 2 2 3 6" xfId="17186" xr:uid="{00000000-0005-0000-0000-000004370000}"/>
    <cellStyle name="Normal 2 3 2 2 2 2 2 2 4" xfId="1595" xr:uid="{00000000-0005-0000-0000-000005370000}"/>
    <cellStyle name="Normal 2 3 2 2 2 2 2 2 4 2" xfId="4213" xr:uid="{00000000-0005-0000-0000-000006370000}"/>
    <cellStyle name="Normal 2 3 2 2 2 2 2 2 4 2 2" xfId="12359" xr:uid="{00000000-0005-0000-0000-000007370000}"/>
    <cellStyle name="Normal 2 3 2 2 2 2 2 2 4 2 2 2" xfId="28655" xr:uid="{00000000-0005-0000-0000-000008370000}"/>
    <cellStyle name="Normal 2 3 2 2 2 2 2 2 4 2 3" xfId="20509" xr:uid="{00000000-0005-0000-0000-000009370000}"/>
    <cellStyle name="Normal 2 3 2 2 2 2 2 2 4 3" xfId="6894" xr:uid="{00000000-0005-0000-0000-00000A370000}"/>
    <cellStyle name="Normal 2 3 2 2 2 2 2 2 4 3 2" xfId="15040" xr:uid="{00000000-0005-0000-0000-00000B370000}"/>
    <cellStyle name="Normal 2 3 2 2 2 2 2 2 4 3 2 2" xfId="31336" xr:uid="{00000000-0005-0000-0000-00000C370000}"/>
    <cellStyle name="Normal 2 3 2 2 2 2 2 2 4 3 3" xfId="23190" xr:uid="{00000000-0005-0000-0000-00000D370000}"/>
    <cellStyle name="Normal 2 3 2 2 2 2 2 2 4 4" xfId="9741" xr:uid="{00000000-0005-0000-0000-00000E370000}"/>
    <cellStyle name="Normal 2 3 2 2 2 2 2 2 4 4 2" xfId="26037" xr:uid="{00000000-0005-0000-0000-00000F370000}"/>
    <cellStyle name="Normal 2 3 2 2 2 2 2 2 4 5" xfId="17891" xr:uid="{00000000-0005-0000-0000-000010370000}"/>
    <cellStyle name="Normal 2 3 2 2 2 2 2 2 5" xfId="2995" xr:uid="{00000000-0005-0000-0000-000011370000}"/>
    <cellStyle name="Normal 2 3 2 2 2 2 2 2 5 2" xfId="11141" xr:uid="{00000000-0005-0000-0000-000012370000}"/>
    <cellStyle name="Normal 2 3 2 2 2 2 2 2 5 2 2" xfId="27437" xr:uid="{00000000-0005-0000-0000-000013370000}"/>
    <cellStyle name="Normal 2 3 2 2 2 2 2 2 5 3" xfId="19291" xr:uid="{00000000-0005-0000-0000-000014370000}"/>
    <cellStyle name="Normal 2 3 2 2 2 2 2 2 6" xfId="5484" xr:uid="{00000000-0005-0000-0000-000015370000}"/>
    <cellStyle name="Normal 2 3 2 2 2 2 2 2 6 2" xfId="13630" xr:uid="{00000000-0005-0000-0000-000016370000}"/>
    <cellStyle name="Normal 2 3 2 2 2 2 2 2 6 2 2" xfId="29926" xr:uid="{00000000-0005-0000-0000-000017370000}"/>
    <cellStyle name="Normal 2 3 2 2 2 2 2 2 6 3" xfId="21780" xr:uid="{00000000-0005-0000-0000-000018370000}"/>
    <cellStyle name="Normal 2 3 2 2 2 2 2 2 7" xfId="8331" xr:uid="{00000000-0005-0000-0000-000019370000}"/>
    <cellStyle name="Normal 2 3 2 2 2 2 2 2 7 2" xfId="24627" xr:uid="{00000000-0005-0000-0000-00001A370000}"/>
    <cellStyle name="Normal 2 3 2 2 2 2 2 2 8" xfId="16481" xr:uid="{00000000-0005-0000-0000-00001B370000}"/>
    <cellStyle name="Normal 2 3 2 2 2 2 2 3" xfId="258" xr:uid="{00000000-0005-0000-0000-00001C370000}"/>
    <cellStyle name="Normal 2 3 2 2 2 2 2 3 2" xfId="602" xr:uid="{00000000-0005-0000-0000-00001D370000}"/>
    <cellStyle name="Normal 2 3 2 2 2 2 2 3 2 2" xfId="1308" xr:uid="{00000000-0005-0000-0000-00001E370000}"/>
    <cellStyle name="Normal 2 3 2 2 2 2 2 3 2 2 2" xfId="2718" xr:uid="{00000000-0005-0000-0000-00001F370000}"/>
    <cellStyle name="Normal 2 3 2 2 2 2 2 3 2 2 2 2" xfId="5192" xr:uid="{00000000-0005-0000-0000-000020370000}"/>
    <cellStyle name="Normal 2 3 2 2 2 2 2 3 2 2 2 2 2" xfId="13338" xr:uid="{00000000-0005-0000-0000-000021370000}"/>
    <cellStyle name="Normal 2 3 2 2 2 2 2 3 2 2 2 2 2 2" xfId="29634" xr:uid="{00000000-0005-0000-0000-000022370000}"/>
    <cellStyle name="Normal 2 3 2 2 2 2 2 3 2 2 2 2 3" xfId="21488" xr:uid="{00000000-0005-0000-0000-000023370000}"/>
    <cellStyle name="Normal 2 3 2 2 2 2 2 3 2 2 2 3" xfId="8017" xr:uid="{00000000-0005-0000-0000-000024370000}"/>
    <cellStyle name="Normal 2 3 2 2 2 2 2 3 2 2 2 3 2" xfId="16163" xr:uid="{00000000-0005-0000-0000-000025370000}"/>
    <cellStyle name="Normal 2 3 2 2 2 2 2 3 2 2 2 3 2 2" xfId="32459" xr:uid="{00000000-0005-0000-0000-000026370000}"/>
    <cellStyle name="Normal 2 3 2 2 2 2 2 3 2 2 2 3 3" xfId="24313" xr:uid="{00000000-0005-0000-0000-000027370000}"/>
    <cellStyle name="Normal 2 3 2 2 2 2 2 3 2 2 2 4" xfId="10864" xr:uid="{00000000-0005-0000-0000-000028370000}"/>
    <cellStyle name="Normal 2 3 2 2 2 2 2 3 2 2 2 4 2" xfId="27160" xr:uid="{00000000-0005-0000-0000-000029370000}"/>
    <cellStyle name="Normal 2 3 2 2 2 2 2 3 2 2 2 5" xfId="19014" xr:uid="{00000000-0005-0000-0000-00002A370000}"/>
    <cellStyle name="Normal 2 3 2 2 2 2 2 3 2 2 3" xfId="3974" xr:uid="{00000000-0005-0000-0000-00002B370000}"/>
    <cellStyle name="Normal 2 3 2 2 2 2 2 3 2 2 3 2" xfId="12120" xr:uid="{00000000-0005-0000-0000-00002C370000}"/>
    <cellStyle name="Normal 2 3 2 2 2 2 2 3 2 2 3 2 2" xfId="28416" xr:uid="{00000000-0005-0000-0000-00002D370000}"/>
    <cellStyle name="Normal 2 3 2 2 2 2 2 3 2 2 3 3" xfId="20270" xr:uid="{00000000-0005-0000-0000-00002E370000}"/>
    <cellStyle name="Normal 2 3 2 2 2 2 2 3 2 2 4" xfId="6607" xr:uid="{00000000-0005-0000-0000-00002F370000}"/>
    <cellStyle name="Normal 2 3 2 2 2 2 2 3 2 2 4 2" xfId="14753" xr:uid="{00000000-0005-0000-0000-000030370000}"/>
    <cellStyle name="Normal 2 3 2 2 2 2 2 3 2 2 4 2 2" xfId="31049" xr:uid="{00000000-0005-0000-0000-000031370000}"/>
    <cellStyle name="Normal 2 3 2 2 2 2 2 3 2 2 4 3" xfId="22903" xr:uid="{00000000-0005-0000-0000-000032370000}"/>
    <cellStyle name="Normal 2 3 2 2 2 2 2 3 2 2 5" xfId="9454" xr:uid="{00000000-0005-0000-0000-000033370000}"/>
    <cellStyle name="Normal 2 3 2 2 2 2 2 3 2 2 5 2" xfId="25750" xr:uid="{00000000-0005-0000-0000-000034370000}"/>
    <cellStyle name="Normal 2 3 2 2 2 2 2 3 2 2 6" xfId="17604" xr:uid="{00000000-0005-0000-0000-000035370000}"/>
    <cellStyle name="Normal 2 3 2 2 2 2 2 3 2 3" xfId="2013" xr:uid="{00000000-0005-0000-0000-000036370000}"/>
    <cellStyle name="Normal 2 3 2 2 2 2 2 3 2 3 2" xfId="4583" xr:uid="{00000000-0005-0000-0000-000037370000}"/>
    <cellStyle name="Normal 2 3 2 2 2 2 2 3 2 3 2 2" xfId="12729" xr:uid="{00000000-0005-0000-0000-000038370000}"/>
    <cellStyle name="Normal 2 3 2 2 2 2 2 3 2 3 2 2 2" xfId="29025" xr:uid="{00000000-0005-0000-0000-000039370000}"/>
    <cellStyle name="Normal 2 3 2 2 2 2 2 3 2 3 2 3" xfId="20879" xr:uid="{00000000-0005-0000-0000-00003A370000}"/>
    <cellStyle name="Normal 2 3 2 2 2 2 2 3 2 3 3" xfId="7312" xr:uid="{00000000-0005-0000-0000-00003B370000}"/>
    <cellStyle name="Normal 2 3 2 2 2 2 2 3 2 3 3 2" xfId="15458" xr:uid="{00000000-0005-0000-0000-00003C370000}"/>
    <cellStyle name="Normal 2 3 2 2 2 2 2 3 2 3 3 2 2" xfId="31754" xr:uid="{00000000-0005-0000-0000-00003D370000}"/>
    <cellStyle name="Normal 2 3 2 2 2 2 2 3 2 3 3 3" xfId="23608" xr:uid="{00000000-0005-0000-0000-00003E370000}"/>
    <cellStyle name="Normal 2 3 2 2 2 2 2 3 2 3 4" xfId="10159" xr:uid="{00000000-0005-0000-0000-00003F370000}"/>
    <cellStyle name="Normal 2 3 2 2 2 2 2 3 2 3 4 2" xfId="26455" xr:uid="{00000000-0005-0000-0000-000040370000}"/>
    <cellStyle name="Normal 2 3 2 2 2 2 2 3 2 3 5" xfId="18309" xr:uid="{00000000-0005-0000-0000-000041370000}"/>
    <cellStyle name="Normal 2 3 2 2 2 2 2 3 2 4" xfId="3365" xr:uid="{00000000-0005-0000-0000-000042370000}"/>
    <cellStyle name="Normal 2 3 2 2 2 2 2 3 2 4 2" xfId="11511" xr:uid="{00000000-0005-0000-0000-000043370000}"/>
    <cellStyle name="Normal 2 3 2 2 2 2 2 3 2 4 2 2" xfId="27807" xr:uid="{00000000-0005-0000-0000-000044370000}"/>
    <cellStyle name="Normal 2 3 2 2 2 2 2 3 2 4 3" xfId="19661" xr:uid="{00000000-0005-0000-0000-000045370000}"/>
    <cellStyle name="Normal 2 3 2 2 2 2 2 3 2 5" xfId="5902" xr:uid="{00000000-0005-0000-0000-000046370000}"/>
    <cellStyle name="Normal 2 3 2 2 2 2 2 3 2 5 2" xfId="14048" xr:uid="{00000000-0005-0000-0000-000047370000}"/>
    <cellStyle name="Normal 2 3 2 2 2 2 2 3 2 5 2 2" xfId="30344" xr:uid="{00000000-0005-0000-0000-000048370000}"/>
    <cellStyle name="Normal 2 3 2 2 2 2 2 3 2 5 3" xfId="22198" xr:uid="{00000000-0005-0000-0000-000049370000}"/>
    <cellStyle name="Normal 2 3 2 2 2 2 2 3 2 6" xfId="8749" xr:uid="{00000000-0005-0000-0000-00004A370000}"/>
    <cellStyle name="Normal 2 3 2 2 2 2 2 3 2 6 2" xfId="25045" xr:uid="{00000000-0005-0000-0000-00004B370000}"/>
    <cellStyle name="Normal 2 3 2 2 2 2 2 3 2 7" xfId="16899" xr:uid="{00000000-0005-0000-0000-00004C370000}"/>
    <cellStyle name="Normal 2 3 2 2 2 2 2 3 3" xfId="964" xr:uid="{00000000-0005-0000-0000-00004D370000}"/>
    <cellStyle name="Normal 2 3 2 2 2 2 2 3 3 2" xfId="2374" xr:uid="{00000000-0005-0000-0000-00004E370000}"/>
    <cellStyle name="Normal 2 3 2 2 2 2 2 3 3 2 2" xfId="4896" xr:uid="{00000000-0005-0000-0000-00004F370000}"/>
    <cellStyle name="Normal 2 3 2 2 2 2 2 3 3 2 2 2" xfId="13042" xr:uid="{00000000-0005-0000-0000-000050370000}"/>
    <cellStyle name="Normal 2 3 2 2 2 2 2 3 3 2 2 2 2" xfId="29338" xr:uid="{00000000-0005-0000-0000-000051370000}"/>
    <cellStyle name="Normal 2 3 2 2 2 2 2 3 3 2 2 3" xfId="21192" xr:uid="{00000000-0005-0000-0000-000052370000}"/>
    <cellStyle name="Normal 2 3 2 2 2 2 2 3 3 2 3" xfId="7673" xr:uid="{00000000-0005-0000-0000-000053370000}"/>
    <cellStyle name="Normal 2 3 2 2 2 2 2 3 3 2 3 2" xfId="15819" xr:uid="{00000000-0005-0000-0000-000054370000}"/>
    <cellStyle name="Normal 2 3 2 2 2 2 2 3 3 2 3 2 2" xfId="32115" xr:uid="{00000000-0005-0000-0000-000055370000}"/>
    <cellStyle name="Normal 2 3 2 2 2 2 2 3 3 2 3 3" xfId="23969" xr:uid="{00000000-0005-0000-0000-000056370000}"/>
    <cellStyle name="Normal 2 3 2 2 2 2 2 3 3 2 4" xfId="10520" xr:uid="{00000000-0005-0000-0000-000057370000}"/>
    <cellStyle name="Normal 2 3 2 2 2 2 2 3 3 2 4 2" xfId="26816" xr:uid="{00000000-0005-0000-0000-000058370000}"/>
    <cellStyle name="Normal 2 3 2 2 2 2 2 3 3 2 5" xfId="18670" xr:uid="{00000000-0005-0000-0000-000059370000}"/>
    <cellStyle name="Normal 2 3 2 2 2 2 2 3 3 3" xfId="3678" xr:uid="{00000000-0005-0000-0000-00005A370000}"/>
    <cellStyle name="Normal 2 3 2 2 2 2 2 3 3 3 2" xfId="11824" xr:uid="{00000000-0005-0000-0000-00005B370000}"/>
    <cellStyle name="Normal 2 3 2 2 2 2 2 3 3 3 2 2" xfId="28120" xr:uid="{00000000-0005-0000-0000-00005C370000}"/>
    <cellStyle name="Normal 2 3 2 2 2 2 2 3 3 3 3" xfId="19974" xr:uid="{00000000-0005-0000-0000-00005D370000}"/>
    <cellStyle name="Normal 2 3 2 2 2 2 2 3 3 4" xfId="6263" xr:uid="{00000000-0005-0000-0000-00005E370000}"/>
    <cellStyle name="Normal 2 3 2 2 2 2 2 3 3 4 2" xfId="14409" xr:uid="{00000000-0005-0000-0000-00005F370000}"/>
    <cellStyle name="Normal 2 3 2 2 2 2 2 3 3 4 2 2" xfId="30705" xr:uid="{00000000-0005-0000-0000-000060370000}"/>
    <cellStyle name="Normal 2 3 2 2 2 2 2 3 3 4 3" xfId="22559" xr:uid="{00000000-0005-0000-0000-000061370000}"/>
    <cellStyle name="Normal 2 3 2 2 2 2 2 3 3 5" xfId="9110" xr:uid="{00000000-0005-0000-0000-000062370000}"/>
    <cellStyle name="Normal 2 3 2 2 2 2 2 3 3 5 2" xfId="25406" xr:uid="{00000000-0005-0000-0000-000063370000}"/>
    <cellStyle name="Normal 2 3 2 2 2 2 2 3 3 6" xfId="17260" xr:uid="{00000000-0005-0000-0000-000064370000}"/>
    <cellStyle name="Normal 2 3 2 2 2 2 2 3 4" xfId="1669" xr:uid="{00000000-0005-0000-0000-000065370000}"/>
    <cellStyle name="Normal 2 3 2 2 2 2 2 3 4 2" xfId="4287" xr:uid="{00000000-0005-0000-0000-000066370000}"/>
    <cellStyle name="Normal 2 3 2 2 2 2 2 3 4 2 2" xfId="12433" xr:uid="{00000000-0005-0000-0000-000067370000}"/>
    <cellStyle name="Normal 2 3 2 2 2 2 2 3 4 2 2 2" xfId="28729" xr:uid="{00000000-0005-0000-0000-000068370000}"/>
    <cellStyle name="Normal 2 3 2 2 2 2 2 3 4 2 3" xfId="20583" xr:uid="{00000000-0005-0000-0000-000069370000}"/>
    <cellStyle name="Normal 2 3 2 2 2 2 2 3 4 3" xfId="6968" xr:uid="{00000000-0005-0000-0000-00006A370000}"/>
    <cellStyle name="Normal 2 3 2 2 2 2 2 3 4 3 2" xfId="15114" xr:uid="{00000000-0005-0000-0000-00006B370000}"/>
    <cellStyle name="Normal 2 3 2 2 2 2 2 3 4 3 2 2" xfId="31410" xr:uid="{00000000-0005-0000-0000-00006C370000}"/>
    <cellStyle name="Normal 2 3 2 2 2 2 2 3 4 3 3" xfId="23264" xr:uid="{00000000-0005-0000-0000-00006D370000}"/>
    <cellStyle name="Normal 2 3 2 2 2 2 2 3 4 4" xfId="9815" xr:uid="{00000000-0005-0000-0000-00006E370000}"/>
    <cellStyle name="Normal 2 3 2 2 2 2 2 3 4 4 2" xfId="26111" xr:uid="{00000000-0005-0000-0000-00006F370000}"/>
    <cellStyle name="Normal 2 3 2 2 2 2 2 3 4 5" xfId="17965" xr:uid="{00000000-0005-0000-0000-000070370000}"/>
    <cellStyle name="Normal 2 3 2 2 2 2 2 3 5" xfId="3069" xr:uid="{00000000-0005-0000-0000-000071370000}"/>
    <cellStyle name="Normal 2 3 2 2 2 2 2 3 5 2" xfId="11215" xr:uid="{00000000-0005-0000-0000-000072370000}"/>
    <cellStyle name="Normal 2 3 2 2 2 2 2 3 5 2 2" xfId="27511" xr:uid="{00000000-0005-0000-0000-000073370000}"/>
    <cellStyle name="Normal 2 3 2 2 2 2 2 3 5 3" xfId="19365" xr:uid="{00000000-0005-0000-0000-000074370000}"/>
    <cellStyle name="Normal 2 3 2 2 2 2 2 3 6" xfId="5558" xr:uid="{00000000-0005-0000-0000-000075370000}"/>
    <cellStyle name="Normal 2 3 2 2 2 2 2 3 6 2" xfId="13704" xr:uid="{00000000-0005-0000-0000-000076370000}"/>
    <cellStyle name="Normal 2 3 2 2 2 2 2 3 6 2 2" xfId="30000" xr:uid="{00000000-0005-0000-0000-000077370000}"/>
    <cellStyle name="Normal 2 3 2 2 2 2 2 3 6 3" xfId="21854" xr:uid="{00000000-0005-0000-0000-000078370000}"/>
    <cellStyle name="Normal 2 3 2 2 2 2 2 3 7" xfId="8405" xr:uid="{00000000-0005-0000-0000-000079370000}"/>
    <cellStyle name="Normal 2 3 2 2 2 2 2 3 7 2" xfId="24701" xr:uid="{00000000-0005-0000-0000-00007A370000}"/>
    <cellStyle name="Normal 2 3 2 2 2 2 2 3 8" xfId="16555" xr:uid="{00000000-0005-0000-0000-00007B370000}"/>
    <cellStyle name="Normal 2 3 2 2 2 2 2 4" xfId="348" xr:uid="{00000000-0005-0000-0000-00007C370000}"/>
    <cellStyle name="Normal 2 3 2 2 2 2 2 4 2" xfId="692" xr:uid="{00000000-0005-0000-0000-00007D370000}"/>
    <cellStyle name="Normal 2 3 2 2 2 2 2 4 2 2" xfId="1398" xr:uid="{00000000-0005-0000-0000-00007E370000}"/>
    <cellStyle name="Normal 2 3 2 2 2 2 2 4 2 2 2" xfId="2808" xr:uid="{00000000-0005-0000-0000-00007F370000}"/>
    <cellStyle name="Normal 2 3 2 2 2 2 2 4 2 2 2 2" xfId="5266" xr:uid="{00000000-0005-0000-0000-000080370000}"/>
    <cellStyle name="Normal 2 3 2 2 2 2 2 4 2 2 2 2 2" xfId="13412" xr:uid="{00000000-0005-0000-0000-000081370000}"/>
    <cellStyle name="Normal 2 3 2 2 2 2 2 4 2 2 2 2 2 2" xfId="29708" xr:uid="{00000000-0005-0000-0000-000082370000}"/>
    <cellStyle name="Normal 2 3 2 2 2 2 2 4 2 2 2 2 3" xfId="21562" xr:uid="{00000000-0005-0000-0000-000083370000}"/>
    <cellStyle name="Normal 2 3 2 2 2 2 2 4 2 2 2 3" xfId="8107" xr:uid="{00000000-0005-0000-0000-000084370000}"/>
    <cellStyle name="Normal 2 3 2 2 2 2 2 4 2 2 2 3 2" xfId="16253" xr:uid="{00000000-0005-0000-0000-000085370000}"/>
    <cellStyle name="Normal 2 3 2 2 2 2 2 4 2 2 2 3 2 2" xfId="32549" xr:uid="{00000000-0005-0000-0000-000086370000}"/>
    <cellStyle name="Normal 2 3 2 2 2 2 2 4 2 2 2 3 3" xfId="24403" xr:uid="{00000000-0005-0000-0000-000087370000}"/>
    <cellStyle name="Normal 2 3 2 2 2 2 2 4 2 2 2 4" xfId="10954" xr:uid="{00000000-0005-0000-0000-000088370000}"/>
    <cellStyle name="Normal 2 3 2 2 2 2 2 4 2 2 2 4 2" xfId="27250" xr:uid="{00000000-0005-0000-0000-000089370000}"/>
    <cellStyle name="Normal 2 3 2 2 2 2 2 4 2 2 2 5" xfId="19104" xr:uid="{00000000-0005-0000-0000-00008A370000}"/>
    <cellStyle name="Normal 2 3 2 2 2 2 2 4 2 2 3" xfId="4048" xr:uid="{00000000-0005-0000-0000-00008B370000}"/>
    <cellStyle name="Normal 2 3 2 2 2 2 2 4 2 2 3 2" xfId="12194" xr:uid="{00000000-0005-0000-0000-00008C370000}"/>
    <cellStyle name="Normal 2 3 2 2 2 2 2 4 2 2 3 2 2" xfId="28490" xr:uid="{00000000-0005-0000-0000-00008D370000}"/>
    <cellStyle name="Normal 2 3 2 2 2 2 2 4 2 2 3 3" xfId="20344" xr:uid="{00000000-0005-0000-0000-00008E370000}"/>
    <cellStyle name="Normal 2 3 2 2 2 2 2 4 2 2 4" xfId="6697" xr:uid="{00000000-0005-0000-0000-00008F370000}"/>
    <cellStyle name="Normal 2 3 2 2 2 2 2 4 2 2 4 2" xfId="14843" xr:uid="{00000000-0005-0000-0000-000090370000}"/>
    <cellStyle name="Normal 2 3 2 2 2 2 2 4 2 2 4 2 2" xfId="31139" xr:uid="{00000000-0005-0000-0000-000091370000}"/>
    <cellStyle name="Normal 2 3 2 2 2 2 2 4 2 2 4 3" xfId="22993" xr:uid="{00000000-0005-0000-0000-000092370000}"/>
    <cellStyle name="Normal 2 3 2 2 2 2 2 4 2 2 5" xfId="9544" xr:uid="{00000000-0005-0000-0000-000093370000}"/>
    <cellStyle name="Normal 2 3 2 2 2 2 2 4 2 2 5 2" xfId="25840" xr:uid="{00000000-0005-0000-0000-000094370000}"/>
    <cellStyle name="Normal 2 3 2 2 2 2 2 4 2 2 6" xfId="17694" xr:uid="{00000000-0005-0000-0000-000095370000}"/>
    <cellStyle name="Normal 2 3 2 2 2 2 2 4 2 3" xfId="2103" xr:uid="{00000000-0005-0000-0000-000096370000}"/>
    <cellStyle name="Normal 2 3 2 2 2 2 2 4 2 3 2" xfId="4657" xr:uid="{00000000-0005-0000-0000-000097370000}"/>
    <cellStyle name="Normal 2 3 2 2 2 2 2 4 2 3 2 2" xfId="12803" xr:uid="{00000000-0005-0000-0000-000098370000}"/>
    <cellStyle name="Normal 2 3 2 2 2 2 2 4 2 3 2 2 2" xfId="29099" xr:uid="{00000000-0005-0000-0000-000099370000}"/>
    <cellStyle name="Normal 2 3 2 2 2 2 2 4 2 3 2 3" xfId="20953" xr:uid="{00000000-0005-0000-0000-00009A370000}"/>
    <cellStyle name="Normal 2 3 2 2 2 2 2 4 2 3 3" xfId="7402" xr:uid="{00000000-0005-0000-0000-00009B370000}"/>
    <cellStyle name="Normal 2 3 2 2 2 2 2 4 2 3 3 2" xfId="15548" xr:uid="{00000000-0005-0000-0000-00009C370000}"/>
    <cellStyle name="Normal 2 3 2 2 2 2 2 4 2 3 3 2 2" xfId="31844" xr:uid="{00000000-0005-0000-0000-00009D370000}"/>
    <cellStyle name="Normal 2 3 2 2 2 2 2 4 2 3 3 3" xfId="23698" xr:uid="{00000000-0005-0000-0000-00009E370000}"/>
    <cellStyle name="Normal 2 3 2 2 2 2 2 4 2 3 4" xfId="10249" xr:uid="{00000000-0005-0000-0000-00009F370000}"/>
    <cellStyle name="Normal 2 3 2 2 2 2 2 4 2 3 4 2" xfId="26545" xr:uid="{00000000-0005-0000-0000-0000A0370000}"/>
    <cellStyle name="Normal 2 3 2 2 2 2 2 4 2 3 5" xfId="18399" xr:uid="{00000000-0005-0000-0000-0000A1370000}"/>
    <cellStyle name="Normal 2 3 2 2 2 2 2 4 2 4" xfId="3439" xr:uid="{00000000-0005-0000-0000-0000A2370000}"/>
    <cellStyle name="Normal 2 3 2 2 2 2 2 4 2 4 2" xfId="11585" xr:uid="{00000000-0005-0000-0000-0000A3370000}"/>
    <cellStyle name="Normal 2 3 2 2 2 2 2 4 2 4 2 2" xfId="27881" xr:uid="{00000000-0005-0000-0000-0000A4370000}"/>
    <cellStyle name="Normal 2 3 2 2 2 2 2 4 2 4 3" xfId="19735" xr:uid="{00000000-0005-0000-0000-0000A5370000}"/>
    <cellStyle name="Normal 2 3 2 2 2 2 2 4 2 5" xfId="5992" xr:uid="{00000000-0005-0000-0000-0000A6370000}"/>
    <cellStyle name="Normal 2 3 2 2 2 2 2 4 2 5 2" xfId="14138" xr:uid="{00000000-0005-0000-0000-0000A7370000}"/>
    <cellStyle name="Normal 2 3 2 2 2 2 2 4 2 5 2 2" xfId="30434" xr:uid="{00000000-0005-0000-0000-0000A8370000}"/>
    <cellStyle name="Normal 2 3 2 2 2 2 2 4 2 5 3" xfId="22288" xr:uid="{00000000-0005-0000-0000-0000A9370000}"/>
    <cellStyle name="Normal 2 3 2 2 2 2 2 4 2 6" xfId="8839" xr:uid="{00000000-0005-0000-0000-0000AA370000}"/>
    <cellStyle name="Normal 2 3 2 2 2 2 2 4 2 6 2" xfId="25135" xr:uid="{00000000-0005-0000-0000-0000AB370000}"/>
    <cellStyle name="Normal 2 3 2 2 2 2 2 4 2 7" xfId="16989" xr:uid="{00000000-0005-0000-0000-0000AC370000}"/>
    <cellStyle name="Normal 2 3 2 2 2 2 2 4 3" xfId="1054" xr:uid="{00000000-0005-0000-0000-0000AD370000}"/>
    <cellStyle name="Normal 2 3 2 2 2 2 2 4 3 2" xfId="2464" xr:uid="{00000000-0005-0000-0000-0000AE370000}"/>
    <cellStyle name="Normal 2 3 2 2 2 2 2 4 3 2 2" xfId="4970" xr:uid="{00000000-0005-0000-0000-0000AF370000}"/>
    <cellStyle name="Normal 2 3 2 2 2 2 2 4 3 2 2 2" xfId="13116" xr:uid="{00000000-0005-0000-0000-0000B0370000}"/>
    <cellStyle name="Normal 2 3 2 2 2 2 2 4 3 2 2 2 2" xfId="29412" xr:uid="{00000000-0005-0000-0000-0000B1370000}"/>
    <cellStyle name="Normal 2 3 2 2 2 2 2 4 3 2 2 3" xfId="21266" xr:uid="{00000000-0005-0000-0000-0000B2370000}"/>
    <cellStyle name="Normal 2 3 2 2 2 2 2 4 3 2 3" xfId="7763" xr:uid="{00000000-0005-0000-0000-0000B3370000}"/>
    <cellStyle name="Normal 2 3 2 2 2 2 2 4 3 2 3 2" xfId="15909" xr:uid="{00000000-0005-0000-0000-0000B4370000}"/>
    <cellStyle name="Normal 2 3 2 2 2 2 2 4 3 2 3 2 2" xfId="32205" xr:uid="{00000000-0005-0000-0000-0000B5370000}"/>
    <cellStyle name="Normal 2 3 2 2 2 2 2 4 3 2 3 3" xfId="24059" xr:uid="{00000000-0005-0000-0000-0000B6370000}"/>
    <cellStyle name="Normal 2 3 2 2 2 2 2 4 3 2 4" xfId="10610" xr:uid="{00000000-0005-0000-0000-0000B7370000}"/>
    <cellStyle name="Normal 2 3 2 2 2 2 2 4 3 2 4 2" xfId="26906" xr:uid="{00000000-0005-0000-0000-0000B8370000}"/>
    <cellStyle name="Normal 2 3 2 2 2 2 2 4 3 2 5" xfId="18760" xr:uid="{00000000-0005-0000-0000-0000B9370000}"/>
    <cellStyle name="Normal 2 3 2 2 2 2 2 4 3 3" xfId="3752" xr:uid="{00000000-0005-0000-0000-0000BA370000}"/>
    <cellStyle name="Normal 2 3 2 2 2 2 2 4 3 3 2" xfId="11898" xr:uid="{00000000-0005-0000-0000-0000BB370000}"/>
    <cellStyle name="Normal 2 3 2 2 2 2 2 4 3 3 2 2" xfId="28194" xr:uid="{00000000-0005-0000-0000-0000BC370000}"/>
    <cellStyle name="Normal 2 3 2 2 2 2 2 4 3 3 3" xfId="20048" xr:uid="{00000000-0005-0000-0000-0000BD370000}"/>
    <cellStyle name="Normal 2 3 2 2 2 2 2 4 3 4" xfId="6353" xr:uid="{00000000-0005-0000-0000-0000BE370000}"/>
    <cellStyle name="Normal 2 3 2 2 2 2 2 4 3 4 2" xfId="14499" xr:uid="{00000000-0005-0000-0000-0000BF370000}"/>
    <cellStyle name="Normal 2 3 2 2 2 2 2 4 3 4 2 2" xfId="30795" xr:uid="{00000000-0005-0000-0000-0000C0370000}"/>
    <cellStyle name="Normal 2 3 2 2 2 2 2 4 3 4 3" xfId="22649" xr:uid="{00000000-0005-0000-0000-0000C1370000}"/>
    <cellStyle name="Normal 2 3 2 2 2 2 2 4 3 5" xfId="9200" xr:uid="{00000000-0005-0000-0000-0000C2370000}"/>
    <cellStyle name="Normal 2 3 2 2 2 2 2 4 3 5 2" xfId="25496" xr:uid="{00000000-0005-0000-0000-0000C3370000}"/>
    <cellStyle name="Normal 2 3 2 2 2 2 2 4 3 6" xfId="17350" xr:uid="{00000000-0005-0000-0000-0000C4370000}"/>
    <cellStyle name="Normal 2 3 2 2 2 2 2 4 4" xfId="1759" xr:uid="{00000000-0005-0000-0000-0000C5370000}"/>
    <cellStyle name="Normal 2 3 2 2 2 2 2 4 4 2" xfId="4361" xr:uid="{00000000-0005-0000-0000-0000C6370000}"/>
    <cellStyle name="Normal 2 3 2 2 2 2 2 4 4 2 2" xfId="12507" xr:uid="{00000000-0005-0000-0000-0000C7370000}"/>
    <cellStyle name="Normal 2 3 2 2 2 2 2 4 4 2 2 2" xfId="28803" xr:uid="{00000000-0005-0000-0000-0000C8370000}"/>
    <cellStyle name="Normal 2 3 2 2 2 2 2 4 4 2 3" xfId="20657" xr:uid="{00000000-0005-0000-0000-0000C9370000}"/>
    <cellStyle name="Normal 2 3 2 2 2 2 2 4 4 3" xfId="7058" xr:uid="{00000000-0005-0000-0000-0000CA370000}"/>
    <cellStyle name="Normal 2 3 2 2 2 2 2 4 4 3 2" xfId="15204" xr:uid="{00000000-0005-0000-0000-0000CB370000}"/>
    <cellStyle name="Normal 2 3 2 2 2 2 2 4 4 3 2 2" xfId="31500" xr:uid="{00000000-0005-0000-0000-0000CC370000}"/>
    <cellStyle name="Normal 2 3 2 2 2 2 2 4 4 3 3" xfId="23354" xr:uid="{00000000-0005-0000-0000-0000CD370000}"/>
    <cellStyle name="Normal 2 3 2 2 2 2 2 4 4 4" xfId="9905" xr:uid="{00000000-0005-0000-0000-0000CE370000}"/>
    <cellStyle name="Normal 2 3 2 2 2 2 2 4 4 4 2" xfId="26201" xr:uid="{00000000-0005-0000-0000-0000CF370000}"/>
    <cellStyle name="Normal 2 3 2 2 2 2 2 4 4 5" xfId="18055" xr:uid="{00000000-0005-0000-0000-0000D0370000}"/>
    <cellStyle name="Normal 2 3 2 2 2 2 2 4 5" xfId="3143" xr:uid="{00000000-0005-0000-0000-0000D1370000}"/>
    <cellStyle name="Normal 2 3 2 2 2 2 2 4 5 2" xfId="11289" xr:uid="{00000000-0005-0000-0000-0000D2370000}"/>
    <cellStyle name="Normal 2 3 2 2 2 2 2 4 5 2 2" xfId="27585" xr:uid="{00000000-0005-0000-0000-0000D3370000}"/>
    <cellStyle name="Normal 2 3 2 2 2 2 2 4 5 3" xfId="19439" xr:uid="{00000000-0005-0000-0000-0000D4370000}"/>
    <cellStyle name="Normal 2 3 2 2 2 2 2 4 6" xfId="5648" xr:uid="{00000000-0005-0000-0000-0000D5370000}"/>
    <cellStyle name="Normal 2 3 2 2 2 2 2 4 6 2" xfId="13794" xr:uid="{00000000-0005-0000-0000-0000D6370000}"/>
    <cellStyle name="Normal 2 3 2 2 2 2 2 4 6 2 2" xfId="30090" xr:uid="{00000000-0005-0000-0000-0000D7370000}"/>
    <cellStyle name="Normal 2 3 2 2 2 2 2 4 6 3" xfId="21944" xr:uid="{00000000-0005-0000-0000-0000D8370000}"/>
    <cellStyle name="Normal 2 3 2 2 2 2 2 4 7" xfId="8495" xr:uid="{00000000-0005-0000-0000-0000D9370000}"/>
    <cellStyle name="Normal 2 3 2 2 2 2 2 4 7 2" xfId="24791" xr:uid="{00000000-0005-0000-0000-0000DA370000}"/>
    <cellStyle name="Normal 2 3 2 2 2 2 2 4 8" xfId="16645" xr:uid="{00000000-0005-0000-0000-0000DB370000}"/>
    <cellStyle name="Normal 2 3 2 2 2 2 2 5" xfId="438" xr:uid="{00000000-0005-0000-0000-0000DC370000}"/>
    <cellStyle name="Normal 2 3 2 2 2 2 2 5 2" xfId="1144" xr:uid="{00000000-0005-0000-0000-0000DD370000}"/>
    <cellStyle name="Normal 2 3 2 2 2 2 2 5 2 2" xfId="2554" xr:uid="{00000000-0005-0000-0000-0000DE370000}"/>
    <cellStyle name="Normal 2 3 2 2 2 2 2 5 2 2 2" xfId="5044" xr:uid="{00000000-0005-0000-0000-0000DF370000}"/>
    <cellStyle name="Normal 2 3 2 2 2 2 2 5 2 2 2 2" xfId="13190" xr:uid="{00000000-0005-0000-0000-0000E0370000}"/>
    <cellStyle name="Normal 2 3 2 2 2 2 2 5 2 2 2 2 2" xfId="29486" xr:uid="{00000000-0005-0000-0000-0000E1370000}"/>
    <cellStyle name="Normal 2 3 2 2 2 2 2 5 2 2 2 3" xfId="21340" xr:uid="{00000000-0005-0000-0000-0000E2370000}"/>
    <cellStyle name="Normal 2 3 2 2 2 2 2 5 2 2 3" xfId="7853" xr:uid="{00000000-0005-0000-0000-0000E3370000}"/>
    <cellStyle name="Normal 2 3 2 2 2 2 2 5 2 2 3 2" xfId="15999" xr:uid="{00000000-0005-0000-0000-0000E4370000}"/>
    <cellStyle name="Normal 2 3 2 2 2 2 2 5 2 2 3 2 2" xfId="32295" xr:uid="{00000000-0005-0000-0000-0000E5370000}"/>
    <cellStyle name="Normal 2 3 2 2 2 2 2 5 2 2 3 3" xfId="24149" xr:uid="{00000000-0005-0000-0000-0000E6370000}"/>
    <cellStyle name="Normal 2 3 2 2 2 2 2 5 2 2 4" xfId="10700" xr:uid="{00000000-0005-0000-0000-0000E7370000}"/>
    <cellStyle name="Normal 2 3 2 2 2 2 2 5 2 2 4 2" xfId="26996" xr:uid="{00000000-0005-0000-0000-0000E8370000}"/>
    <cellStyle name="Normal 2 3 2 2 2 2 2 5 2 2 5" xfId="18850" xr:uid="{00000000-0005-0000-0000-0000E9370000}"/>
    <cellStyle name="Normal 2 3 2 2 2 2 2 5 2 3" xfId="3826" xr:uid="{00000000-0005-0000-0000-0000EA370000}"/>
    <cellStyle name="Normal 2 3 2 2 2 2 2 5 2 3 2" xfId="11972" xr:uid="{00000000-0005-0000-0000-0000EB370000}"/>
    <cellStyle name="Normal 2 3 2 2 2 2 2 5 2 3 2 2" xfId="28268" xr:uid="{00000000-0005-0000-0000-0000EC370000}"/>
    <cellStyle name="Normal 2 3 2 2 2 2 2 5 2 3 3" xfId="20122" xr:uid="{00000000-0005-0000-0000-0000ED370000}"/>
    <cellStyle name="Normal 2 3 2 2 2 2 2 5 2 4" xfId="6443" xr:uid="{00000000-0005-0000-0000-0000EE370000}"/>
    <cellStyle name="Normal 2 3 2 2 2 2 2 5 2 4 2" xfId="14589" xr:uid="{00000000-0005-0000-0000-0000EF370000}"/>
    <cellStyle name="Normal 2 3 2 2 2 2 2 5 2 4 2 2" xfId="30885" xr:uid="{00000000-0005-0000-0000-0000F0370000}"/>
    <cellStyle name="Normal 2 3 2 2 2 2 2 5 2 4 3" xfId="22739" xr:uid="{00000000-0005-0000-0000-0000F1370000}"/>
    <cellStyle name="Normal 2 3 2 2 2 2 2 5 2 5" xfId="9290" xr:uid="{00000000-0005-0000-0000-0000F2370000}"/>
    <cellStyle name="Normal 2 3 2 2 2 2 2 5 2 5 2" xfId="25586" xr:uid="{00000000-0005-0000-0000-0000F3370000}"/>
    <cellStyle name="Normal 2 3 2 2 2 2 2 5 2 6" xfId="17440" xr:uid="{00000000-0005-0000-0000-0000F4370000}"/>
    <cellStyle name="Normal 2 3 2 2 2 2 2 5 3" xfId="1849" xr:uid="{00000000-0005-0000-0000-0000F5370000}"/>
    <cellStyle name="Normal 2 3 2 2 2 2 2 5 3 2" xfId="4435" xr:uid="{00000000-0005-0000-0000-0000F6370000}"/>
    <cellStyle name="Normal 2 3 2 2 2 2 2 5 3 2 2" xfId="12581" xr:uid="{00000000-0005-0000-0000-0000F7370000}"/>
    <cellStyle name="Normal 2 3 2 2 2 2 2 5 3 2 2 2" xfId="28877" xr:uid="{00000000-0005-0000-0000-0000F8370000}"/>
    <cellStyle name="Normal 2 3 2 2 2 2 2 5 3 2 3" xfId="20731" xr:uid="{00000000-0005-0000-0000-0000F9370000}"/>
    <cellStyle name="Normal 2 3 2 2 2 2 2 5 3 3" xfId="7148" xr:uid="{00000000-0005-0000-0000-0000FA370000}"/>
    <cellStyle name="Normal 2 3 2 2 2 2 2 5 3 3 2" xfId="15294" xr:uid="{00000000-0005-0000-0000-0000FB370000}"/>
    <cellStyle name="Normal 2 3 2 2 2 2 2 5 3 3 2 2" xfId="31590" xr:uid="{00000000-0005-0000-0000-0000FC370000}"/>
    <cellStyle name="Normal 2 3 2 2 2 2 2 5 3 3 3" xfId="23444" xr:uid="{00000000-0005-0000-0000-0000FD370000}"/>
    <cellStyle name="Normal 2 3 2 2 2 2 2 5 3 4" xfId="9995" xr:uid="{00000000-0005-0000-0000-0000FE370000}"/>
    <cellStyle name="Normal 2 3 2 2 2 2 2 5 3 4 2" xfId="26291" xr:uid="{00000000-0005-0000-0000-0000FF370000}"/>
    <cellStyle name="Normal 2 3 2 2 2 2 2 5 3 5" xfId="18145" xr:uid="{00000000-0005-0000-0000-000000380000}"/>
    <cellStyle name="Normal 2 3 2 2 2 2 2 5 4" xfId="3217" xr:uid="{00000000-0005-0000-0000-000001380000}"/>
    <cellStyle name="Normal 2 3 2 2 2 2 2 5 4 2" xfId="11363" xr:uid="{00000000-0005-0000-0000-000002380000}"/>
    <cellStyle name="Normal 2 3 2 2 2 2 2 5 4 2 2" xfId="27659" xr:uid="{00000000-0005-0000-0000-000003380000}"/>
    <cellStyle name="Normal 2 3 2 2 2 2 2 5 4 3" xfId="19513" xr:uid="{00000000-0005-0000-0000-000004380000}"/>
    <cellStyle name="Normal 2 3 2 2 2 2 2 5 5" xfId="5738" xr:uid="{00000000-0005-0000-0000-000005380000}"/>
    <cellStyle name="Normal 2 3 2 2 2 2 2 5 5 2" xfId="13884" xr:uid="{00000000-0005-0000-0000-000006380000}"/>
    <cellStyle name="Normal 2 3 2 2 2 2 2 5 5 2 2" xfId="30180" xr:uid="{00000000-0005-0000-0000-000007380000}"/>
    <cellStyle name="Normal 2 3 2 2 2 2 2 5 5 3" xfId="22034" xr:uid="{00000000-0005-0000-0000-000008380000}"/>
    <cellStyle name="Normal 2 3 2 2 2 2 2 5 6" xfId="8585" xr:uid="{00000000-0005-0000-0000-000009380000}"/>
    <cellStyle name="Normal 2 3 2 2 2 2 2 5 6 2" xfId="24881" xr:uid="{00000000-0005-0000-0000-00000A380000}"/>
    <cellStyle name="Normal 2 3 2 2 2 2 2 5 7" xfId="16735" xr:uid="{00000000-0005-0000-0000-00000B380000}"/>
    <cellStyle name="Normal 2 3 2 2 2 2 2 6" xfId="800" xr:uid="{00000000-0005-0000-0000-00000C380000}"/>
    <cellStyle name="Normal 2 3 2 2 2 2 2 6 2" xfId="2210" xr:uid="{00000000-0005-0000-0000-00000D380000}"/>
    <cellStyle name="Normal 2 3 2 2 2 2 2 6 2 2" xfId="4748" xr:uid="{00000000-0005-0000-0000-00000E380000}"/>
    <cellStyle name="Normal 2 3 2 2 2 2 2 6 2 2 2" xfId="12894" xr:uid="{00000000-0005-0000-0000-00000F380000}"/>
    <cellStyle name="Normal 2 3 2 2 2 2 2 6 2 2 2 2" xfId="29190" xr:uid="{00000000-0005-0000-0000-000010380000}"/>
    <cellStyle name="Normal 2 3 2 2 2 2 2 6 2 2 3" xfId="21044" xr:uid="{00000000-0005-0000-0000-000011380000}"/>
    <cellStyle name="Normal 2 3 2 2 2 2 2 6 2 3" xfId="7509" xr:uid="{00000000-0005-0000-0000-000012380000}"/>
    <cellStyle name="Normal 2 3 2 2 2 2 2 6 2 3 2" xfId="15655" xr:uid="{00000000-0005-0000-0000-000013380000}"/>
    <cellStyle name="Normal 2 3 2 2 2 2 2 6 2 3 2 2" xfId="31951" xr:uid="{00000000-0005-0000-0000-000014380000}"/>
    <cellStyle name="Normal 2 3 2 2 2 2 2 6 2 3 3" xfId="23805" xr:uid="{00000000-0005-0000-0000-000015380000}"/>
    <cellStyle name="Normal 2 3 2 2 2 2 2 6 2 4" xfId="10356" xr:uid="{00000000-0005-0000-0000-000016380000}"/>
    <cellStyle name="Normal 2 3 2 2 2 2 2 6 2 4 2" xfId="26652" xr:uid="{00000000-0005-0000-0000-000017380000}"/>
    <cellStyle name="Normal 2 3 2 2 2 2 2 6 2 5" xfId="18506" xr:uid="{00000000-0005-0000-0000-000018380000}"/>
    <cellStyle name="Normal 2 3 2 2 2 2 2 6 3" xfId="3530" xr:uid="{00000000-0005-0000-0000-000019380000}"/>
    <cellStyle name="Normal 2 3 2 2 2 2 2 6 3 2" xfId="11676" xr:uid="{00000000-0005-0000-0000-00001A380000}"/>
    <cellStyle name="Normal 2 3 2 2 2 2 2 6 3 2 2" xfId="27972" xr:uid="{00000000-0005-0000-0000-00001B380000}"/>
    <cellStyle name="Normal 2 3 2 2 2 2 2 6 3 3" xfId="19826" xr:uid="{00000000-0005-0000-0000-00001C380000}"/>
    <cellStyle name="Normal 2 3 2 2 2 2 2 6 4" xfId="6099" xr:uid="{00000000-0005-0000-0000-00001D380000}"/>
    <cellStyle name="Normal 2 3 2 2 2 2 2 6 4 2" xfId="14245" xr:uid="{00000000-0005-0000-0000-00001E380000}"/>
    <cellStyle name="Normal 2 3 2 2 2 2 2 6 4 2 2" xfId="30541" xr:uid="{00000000-0005-0000-0000-00001F380000}"/>
    <cellStyle name="Normal 2 3 2 2 2 2 2 6 4 3" xfId="22395" xr:uid="{00000000-0005-0000-0000-000020380000}"/>
    <cellStyle name="Normal 2 3 2 2 2 2 2 6 5" xfId="8946" xr:uid="{00000000-0005-0000-0000-000021380000}"/>
    <cellStyle name="Normal 2 3 2 2 2 2 2 6 5 2" xfId="25242" xr:uid="{00000000-0005-0000-0000-000022380000}"/>
    <cellStyle name="Normal 2 3 2 2 2 2 2 6 6" xfId="17096" xr:uid="{00000000-0005-0000-0000-000023380000}"/>
    <cellStyle name="Normal 2 3 2 2 2 2 2 7" xfId="1505" xr:uid="{00000000-0005-0000-0000-000024380000}"/>
    <cellStyle name="Normal 2 3 2 2 2 2 2 7 2" xfId="4139" xr:uid="{00000000-0005-0000-0000-000025380000}"/>
    <cellStyle name="Normal 2 3 2 2 2 2 2 7 2 2" xfId="12285" xr:uid="{00000000-0005-0000-0000-000026380000}"/>
    <cellStyle name="Normal 2 3 2 2 2 2 2 7 2 2 2" xfId="28581" xr:uid="{00000000-0005-0000-0000-000027380000}"/>
    <cellStyle name="Normal 2 3 2 2 2 2 2 7 2 3" xfId="20435" xr:uid="{00000000-0005-0000-0000-000028380000}"/>
    <cellStyle name="Normal 2 3 2 2 2 2 2 7 3" xfId="6804" xr:uid="{00000000-0005-0000-0000-000029380000}"/>
    <cellStyle name="Normal 2 3 2 2 2 2 2 7 3 2" xfId="14950" xr:uid="{00000000-0005-0000-0000-00002A380000}"/>
    <cellStyle name="Normal 2 3 2 2 2 2 2 7 3 2 2" xfId="31246" xr:uid="{00000000-0005-0000-0000-00002B380000}"/>
    <cellStyle name="Normal 2 3 2 2 2 2 2 7 3 3" xfId="23100" xr:uid="{00000000-0005-0000-0000-00002C380000}"/>
    <cellStyle name="Normal 2 3 2 2 2 2 2 7 4" xfId="9651" xr:uid="{00000000-0005-0000-0000-00002D380000}"/>
    <cellStyle name="Normal 2 3 2 2 2 2 2 7 4 2" xfId="25947" xr:uid="{00000000-0005-0000-0000-00002E380000}"/>
    <cellStyle name="Normal 2 3 2 2 2 2 2 7 5" xfId="17801" xr:uid="{00000000-0005-0000-0000-00002F380000}"/>
    <cellStyle name="Normal 2 3 2 2 2 2 2 8" xfId="2921" xr:uid="{00000000-0005-0000-0000-000030380000}"/>
    <cellStyle name="Normal 2 3 2 2 2 2 2 8 2" xfId="11067" xr:uid="{00000000-0005-0000-0000-000031380000}"/>
    <cellStyle name="Normal 2 3 2 2 2 2 2 8 2 2" xfId="27363" xr:uid="{00000000-0005-0000-0000-000032380000}"/>
    <cellStyle name="Normal 2 3 2 2 2 2 2 8 3" xfId="19217" xr:uid="{00000000-0005-0000-0000-000033380000}"/>
    <cellStyle name="Normal 2 3 2 2 2 2 2 9" xfId="5394" xr:uid="{00000000-0005-0000-0000-000034380000}"/>
    <cellStyle name="Normal 2 3 2 2 2 2 2 9 2" xfId="13540" xr:uid="{00000000-0005-0000-0000-000035380000}"/>
    <cellStyle name="Normal 2 3 2 2 2 2 2 9 2 2" xfId="29836" xr:uid="{00000000-0005-0000-0000-000036380000}"/>
    <cellStyle name="Normal 2 3 2 2 2 2 2 9 3" xfId="21690" xr:uid="{00000000-0005-0000-0000-000037380000}"/>
    <cellStyle name="Normal 2 3 2 2 2 2 3" xfId="140" xr:uid="{00000000-0005-0000-0000-000038380000}"/>
    <cellStyle name="Normal 2 3 2 2 2 2 3 2" xfId="484" xr:uid="{00000000-0005-0000-0000-000039380000}"/>
    <cellStyle name="Normal 2 3 2 2 2 2 3 2 2" xfId="1190" xr:uid="{00000000-0005-0000-0000-00003A380000}"/>
    <cellStyle name="Normal 2 3 2 2 2 2 3 2 2 2" xfId="2600" xr:uid="{00000000-0005-0000-0000-00003B380000}"/>
    <cellStyle name="Normal 2 3 2 2 2 2 3 2 2 2 2" xfId="5082" xr:uid="{00000000-0005-0000-0000-00003C380000}"/>
    <cellStyle name="Normal 2 3 2 2 2 2 3 2 2 2 2 2" xfId="13228" xr:uid="{00000000-0005-0000-0000-00003D380000}"/>
    <cellStyle name="Normal 2 3 2 2 2 2 3 2 2 2 2 2 2" xfId="29524" xr:uid="{00000000-0005-0000-0000-00003E380000}"/>
    <cellStyle name="Normal 2 3 2 2 2 2 3 2 2 2 2 3" xfId="21378" xr:uid="{00000000-0005-0000-0000-00003F380000}"/>
    <cellStyle name="Normal 2 3 2 2 2 2 3 2 2 2 3" xfId="7899" xr:uid="{00000000-0005-0000-0000-000040380000}"/>
    <cellStyle name="Normal 2 3 2 2 2 2 3 2 2 2 3 2" xfId="16045" xr:uid="{00000000-0005-0000-0000-000041380000}"/>
    <cellStyle name="Normal 2 3 2 2 2 2 3 2 2 2 3 2 2" xfId="32341" xr:uid="{00000000-0005-0000-0000-000042380000}"/>
    <cellStyle name="Normal 2 3 2 2 2 2 3 2 2 2 3 3" xfId="24195" xr:uid="{00000000-0005-0000-0000-000043380000}"/>
    <cellStyle name="Normal 2 3 2 2 2 2 3 2 2 2 4" xfId="10746" xr:uid="{00000000-0005-0000-0000-000044380000}"/>
    <cellStyle name="Normal 2 3 2 2 2 2 3 2 2 2 4 2" xfId="27042" xr:uid="{00000000-0005-0000-0000-000045380000}"/>
    <cellStyle name="Normal 2 3 2 2 2 2 3 2 2 2 5" xfId="18896" xr:uid="{00000000-0005-0000-0000-000046380000}"/>
    <cellStyle name="Normal 2 3 2 2 2 2 3 2 2 3" xfId="3864" xr:uid="{00000000-0005-0000-0000-000047380000}"/>
    <cellStyle name="Normal 2 3 2 2 2 2 3 2 2 3 2" xfId="12010" xr:uid="{00000000-0005-0000-0000-000048380000}"/>
    <cellStyle name="Normal 2 3 2 2 2 2 3 2 2 3 2 2" xfId="28306" xr:uid="{00000000-0005-0000-0000-000049380000}"/>
    <cellStyle name="Normal 2 3 2 2 2 2 3 2 2 3 3" xfId="20160" xr:uid="{00000000-0005-0000-0000-00004A380000}"/>
    <cellStyle name="Normal 2 3 2 2 2 2 3 2 2 4" xfId="6489" xr:uid="{00000000-0005-0000-0000-00004B380000}"/>
    <cellStyle name="Normal 2 3 2 2 2 2 3 2 2 4 2" xfId="14635" xr:uid="{00000000-0005-0000-0000-00004C380000}"/>
    <cellStyle name="Normal 2 3 2 2 2 2 3 2 2 4 2 2" xfId="30931" xr:uid="{00000000-0005-0000-0000-00004D380000}"/>
    <cellStyle name="Normal 2 3 2 2 2 2 3 2 2 4 3" xfId="22785" xr:uid="{00000000-0005-0000-0000-00004E380000}"/>
    <cellStyle name="Normal 2 3 2 2 2 2 3 2 2 5" xfId="9336" xr:uid="{00000000-0005-0000-0000-00004F380000}"/>
    <cellStyle name="Normal 2 3 2 2 2 2 3 2 2 5 2" xfId="25632" xr:uid="{00000000-0005-0000-0000-000050380000}"/>
    <cellStyle name="Normal 2 3 2 2 2 2 3 2 2 6" xfId="17486" xr:uid="{00000000-0005-0000-0000-000051380000}"/>
    <cellStyle name="Normal 2 3 2 2 2 2 3 2 3" xfId="1895" xr:uid="{00000000-0005-0000-0000-000052380000}"/>
    <cellStyle name="Normal 2 3 2 2 2 2 3 2 3 2" xfId="4473" xr:uid="{00000000-0005-0000-0000-000053380000}"/>
    <cellStyle name="Normal 2 3 2 2 2 2 3 2 3 2 2" xfId="12619" xr:uid="{00000000-0005-0000-0000-000054380000}"/>
    <cellStyle name="Normal 2 3 2 2 2 2 3 2 3 2 2 2" xfId="28915" xr:uid="{00000000-0005-0000-0000-000055380000}"/>
    <cellStyle name="Normal 2 3 2 2 2 2 3 2 3 2 3" xfId="20769" xr:uid="{00000000-0005-0000-0000-000056380000}"/>
    <cellStyle name="Normal 2 3 2 2 2 2 3 2 3 3" xfId="7194" xr:uid="{00000000-0005-0000-0000-000057380000}"/>
    <cellStyle name="Normal 2 3 2 2 2 2 3 2 3 3 2" xfId="15340" xr:uid="{00000000-0005-0000-0000-000058380000}"/>
    <cellStyle name="Normal 2 3 2 2 2 2 3 2 3 3 2 2" xfId="31636" xr:uid="{00000000-0005-0000-0000-000059380000}"/>
    <cellStyle name="Normal 2 3 2 2 2 2 3 2 3 3 3" xfId="23490" xr:uid="{00000000-0005-0000-0000-00005A380000}"/>
    <cellStyle name="Normal 2 3 2 2 2 2 3 2 3 4" xfId="10041" xr:uid="{00000000-0005-0000-0000-00005B380000}"/>
    <cellStyle name="Normal 2 3 2 2 2 2 3 2 3 4 2" xfId="26337" xr:uid="{00000000-0005-0000-0000-00005C380000}"/>
    <cellStyle name="Normal 2 3 2 2 2 2 3 2 3 5" xfId="18191" xr:uid="{00000000-0005-0000-0000-00005D380000}"/>
    <cellStyle name="Normal 2 3 2 2 2 2 3 2 4" xfId="3255" xr:uid="{00000000-0005-0000-0000-00005E380000}"/>
    <cellStyle name="Normal 2 3 2 2 2 2 3 2 4 2" xfId="11401" xr:uid="{00000000-0005-0000-0000-00005F380000}"/>
    <cellStyle name="Normal 2 3 2 2 2 2 3 2 4 2 2" xfId="27697" xr:uid="{00000000-0005-0000-0000-000060380000}"/>
    <cellStyle name="Normal 2 3 2 2 2 2 3 2 4 3" xfId="19551" xr:uid="{00000000-0005-0000-0000-000061380000}"/>
    <cellStyle name="Normal 2 3 2 2 2 2 3 2 5" xfId="5784" xr:uid="{00000000-0005-0000-0000-000062380000}"/>
    <cellStyle name="Normal 2 3 2 2 2 2 3 2 5 2" xfId="13930" xr:uid="{00000000-0005-0000-0000-000063380000}"/>
    <cellStyle name="Normal 2 3 2 2 2 2 3 2 5 2 2" xfId="30226" xr:uid="{00000000-0005-0000-0000-000064380000}"/>
    <cellStyle name="Normal 2 3 2 2 2 2 3 2 5 3" xfId="22080" xr:uid="{00000000-0005-0000-0000-000065380000}"/>
    <cellStyle name="Normal 2 3 2 2 2 2 3 2 6" xfId="8631" xr:uid="{00000000-0005-0000-0000-000066380000}"/>
    <cellStyle name="Normal 2 3 2 2 2 2 3 2 6 2" xfId="24927" xr:uid="{00000000-0005-0000-0000-000067380000}"/>
    <cellStyle name="Normal 2 3 2 2 2 2 3 2 7" xfId="16781" xr:uid="{00000000-0005-0000-0000-000068380000}"/>
    <cellStyle name="Normal 2 3 2 2 2 2 3 3" xfId="846" xr:uid="{00000000-0005-0000-0000-000069380000}"/>
    <cellStyle name="Normal 2 3 2 2 2 2 3 3 2" xfId="2256" xr:uid="{00000000-0005-0000-0000-00006A380000}"/>
    <cellStyle name="Normal 2 3 2 2 2 2 3 3 2 2" xfId="4786" xr:uid="{00000000-0005-0000-0000-00006B380000}"/>
    <cellStyle name="Normal 2 3 2 2 2 2 3 3 2 2 2" xfId="12932" xr:uid="{00000000-0005-0000-0000-00006C380000}"/>
    <cellStyle name="Normal 2 3 2 2 2 2 3 3 2 2 2 2" xfId="29228" xr:uid="{00000000-0005-0000-0000-00006D380000}"/>
    <cellStyle name="Normal 2 3 2 2 2 2 3 3 2 2 3" xfId="21082" xr:uid="{00000000-0005-0000-0000-00006E380000}"/>
    <cellStyle name="Normal 2 3 2 2 2 2 3 3 2 3" xfId="7555" xr:uid="{00000000-0005-0000-0000-00006F380000}"/>
    <cellStyle name="Normal 2 3 2 2 2 2 3 3 2 3 2" xfId="15701" xr:uid="{00000000-0005-0000-0000-000070380000}"/>
    <cellStyle name="Normal 2 3 2 2 2 2 3 3 2 3 2 2" xfId="31997" xr:uid="{00000000-0005-0000-0000-000071380000}"/>
    <cellStyle name="Normal 2 3 2 2 2 2 3 3 2 3 3" xfId="23851" xr:uid="{00000000-0005-0000-0000-000072380000}"/>
    <cellStyle name="Normal 2 3 2 2 2 2 3 3 2 4" xfId="10402" xr:uid="{00000000-0005-0000-0000-000073380000}"/>
    <cellStyle name="Normal 2 3 2 2 2 2 3 3 2 4 2" xfId="26698" xr:uid="{00000000-0005-0000-0000-000074380000}"/>
    <cellStyle name="Normal 2 3 2 2 2 2 3 3 2 5" xfId="18552" xr:uid="{00000000-0005-0000-0000-000075380000}"/>
    <cellStyle name="Normal 2 3 2 2 2 2 3 3 3" xfId="3568" xr:uid="{00000000-0005-0000-0000-000076380000}"/>
    <cellStyle name="Normal 2 3 2 2 2 2 3 3 3 2" xfId="11714" xr:uid="{00000000-0005-0000-0000-000077380000}"/>
    <cellStyle name="Normal 2 3 2 2 2 2 3 3 3 2 2" xfId="28010" xr:uid="{00000000-0005-0000-0000-000078380000}"/>
    <cellStyle name="Normal 2 3 2 2 2 2 3 3 3 3" xfId="19864" xr:uid="{00000000-0005-0000-0000-000079380000}"/>
    <cellStyle name="Normal 2 3 2 2 2 2 3 3 4" xfId="6145" xr:uid="{00000000-0005-0000-0000-00007A380000}"/>
    <cellStyle name="Normal 2 3 2 2 2 2 3 3 4 2" xfId="14291" xr:uid="{00000000-0005-0000-0000-00007B380000}"/>
    <cellStyle name="Normal 2 3 2 2 2 2 3 3 4 2 2" xfId="30587" xr:uid="{00000000-0005-0000-0000-00007C380000}"/>
    <cellStyle name="Normal 2 3 2 2 2 2 3 3 4 3" xfId="22441" xr:uid="{00000000-0005-0000-0000-00007D380000}"/>
    <cellStyle name="Normal 2 3 2 2 2 2 3 3 5" xfId="8992" xr:uid="{00000000-0005-0000-0000-00007E380000}"/>
    <cellStyle name="Normal 2 3 2 2 2 2 3 3 5 2" xfId="25288" xr:uid="{00000000-0005-0000-0000-00007F380000}"/>
    <cellStyle name="Normal 2 3 2 2 2 2 3 3 6" xfId="17142" xr:uid="{00000000-0005-0000-0000-000080380000}"/>
    <cellStyle name="Normal 2 3 2 2 2 2 3 4" xfId="1551" xr:uid="{00000000-0005-0000-0000-000081380000}"/>
    <cellStyle name="Normal 2 3 2 2 2 2 3 4 2" xfId="4177" xr:uid="{00000000-0005-0000-0000-000082380000}"/>
    <cellStyle name="Normal 2 3 2 2 2 2 3 4 2 2" xfId="12323" xr:uid="{00000000-0005-0000-0000-000083380000}"/>
    <cellStyle name="Normal 2 3 2 2 2 2 3 4 2 2 2" xfId="28619" xr:uid="{00000000-0005-0000-0000-000084380000}"/>
    <cellStyle name="Normal 2 3 2 2 2 2 3 4 2 3" xfId="20473" xr:uid="{00000000-0005-0000-0000-000085380000}"/>
    <cellStyle name="Normal 2 3 2 2 2 2 3 4 3" xfId="6850" xr:uid="{00000000-0005-0000-0000-000086380000}"/>
    <cellStyle name="Normal 2 3 2 2 2 2 3 4 3 2" xfId="14996" xr:uid="{00000000-0005-0000-0000-000087380000}"/>
    <cellStyle name="Normal 2 3 2 2 2 2 3 4 3 2 2" xfId="31292" xr:uid="{00000000-0005-0000-0000-000088380000}"/>
    <cellStyle name="Normal 2 3 2 2 2 2 3 4 3 3" xfId="23146" xr:uid="{00000000-0005-0000-0000-000089380000}"/>
    <cellStyle name="Normal 2 3 2 2 2 2 3 4 4" xfId="9697" xr:uid="{00000000-0005-0000-0000-00008A380000}"/>
    <cellStyle name="Normal 2 3 2 2 2 2 3 4 4 2" xfId="25993" xr:uid="{00000000-0005-0000-0000-00008B380000}"/>
    <cellStyle name="Normal 2 3 2 2 2 2 3 4 5" xfId="17847" xr:uid="{00000000-0005-0000-0000-00008C380000}"/>
    <cellStyle name="Normal 2 3 2 2 2 2 3 5" xfId="2959" xr:uid="{00000000-0005-0000-0000-00008D380000}"/>
    <cellStyle name="Normal 2 3 2 2 2 2 3 5 2" xfId="11105" xr:uid="{00000000-0005-0000-0000-00008E380000}"/>
    <cellStyle name="Normal 2 3 2 2 2 2 3 5 2 2" xfId="27401" xr:uid="{00000000-0005-0000-0000-00008F380000}"/>
    <cellStyle name="Normal 2 3 2 2 2 2 3 5 3" xfId="19255" xr:uid="{00000000-0005-0000-0000-000090380000}"/>
    <cellStyle name="Normal 2 3 2 2 2 2 3 6" xfId="5440" xr:uid="{00000000-0005-0000-0000-000091380000}"/>
    <cellStyle name="Normal 2 3 2 2 2 2 3 6 2" xfId="13586" xr:uid="{00000000-0005-0000-0000-000092380000}"/>
    <cellStyle name="Normal 2 3 2 2 2 2 3 6 2 2" xfId="29882" xr:uid="{00000000-0005-0000-0000-000093380000}"/>
    <cellStyle name="Normal 2 3 2 2 2 2 3 6 3" xfId="21736" xr:uid="{00000000-0005-0000-0000-000094380000}"/>
    <cellStyle name="Normal 2 3 2 2 2 2 3 7" xfId="8287" xr:uid="{00000000-0005-0000-0000-000095380000}"/>
    <cellStyle name="Normal 2 3 2 2 2 2 3 7 2" xfId="24583" xr:uid="{00000000-0005-0000-0000-000096380000}"/>
    <cellStyle name="Normal 2 3 2 2 2 2 3 8" xfId="16437" xr:uid="{00000000-0005-0000-0000-000097380000}"/>
    <cellStyle name="Normal 2 3 2 2 2 2 4" xfId="222" xr:uid="{00000000-0005-0000-0000-000098380000}"/>
    <cellStyle name="Normal 2 3 2 2 2 2 4 2" xfId="566" xr:uid="{00000000-0005-0000-0000-000099380000}"/>
    <cellStyle name="Normal 2 3 2 2 2 2 4 2 2" xfId="1272" xr:uid="{00000000-0005-0000-0000-00009A380000}"/>
    <cellStyle name="Normal 2 3 2 2 2 2 4 2 2 2" xfId="2682" xr:uid="{00000000-0005-0000-0000-00009B380000}"/>
    <cellStyle name="Normal 2 3 2 2 2 2 4 2 2 2 2" xfId="5156" xr:uid="{00000000-0005-0000-0000-00009C380000}"/>
    <cellStyle name="Normal 2 3 2 2 2 2 4 2 2 2 2 2" xfId="13302" xr:uid="{00000000-0005-0000-0000-00009D380000}"/>
    <cellStyle name="Normal 2 3 2 2 2 2 4 2 2 2 2 2 2" xfId="29598" xr:uid="{00000000-0005-0000-0000-00009E380000}"/>
    <cellStyle name="Normal 2 3 2 2 2 2 4 2 2 2 2 3" xfId="21452" xr:uid="{00000000-0005-0000-0000-00009F380000}"/>
    <cellStyle name="Normal 2 3 2 2 2 2 4 2 2 2 3" xfId="7981" xr:uid="{00000000-0005-0000-0000-0000A0380000}"/>
    <cellStyle name="Normal 2 3 2 2 2 2 4 2 2 2 3 2" xfId="16127" xr:uid="{00000000-0005-0000-0000-0000A1380000}"/>
    <cellStyle name="Normal 2 3 2 2 2 2 4 2 2 2 3 2 2" xfId="32423" xr:uid="{00000000-0005-0000-0000-0000A2380000}"/>
    <cellStyle name="Normal 2 3 2 2 2 2 4 2 2 2 3 3" xfId="24277" xr:uid="{00000000-0005-0000-0000-0000A3380000}"/>
    <cellStyle name="Normal 2 3 2 2 2 2 4 2 2 2 4" xfId="10828" xr:uid="{00000000-0005-0000-0000-0000A4380000}"/>
    <cellStyle name="Normal 2 3 2 2 2 2 4 2 2 2 4 2" xfId="27124" xr:uid="{00000000-0005-0000-0000-0000A5380000}"/>
    <cellStyle name="Normal 2 3 2 2 2 2 4 2 2 2 5" xfId="18978" xr:uid="{00000000-0005-0000-0000-0000A6380000}"/>
    <cellStyle name="Normal 2 3 2 2 2 2 4 2 2 3" xfId="3938" xr:uid="{00000000-0005-0000-0000-0000A7380000}"/>
    <cellStyle name="Normal 2 3 2 2 2 2 4 2 2 3 2" xfId="12084" xr:uid="{00000000-0005-0000-0000-0000A8380000}"/>
    <cellStyle name="Normal 2 3 2 2 2 2 4 2 2 3 2 2" xfId="28380" xr:uid="{00000000-0005-0000-0000-0000A9380000}"/>
    <cellStyle name="Normal 2 3 2 2 2 2 4 2 2 3 3" xfId="20234" xr:uid="{00000000-0005-0000-0000-0000AA380000}"/>
    <cellStyle name="Normal 2 3 2 2 2 2 4 2 2 4" xfId="6571" xr:uid="{00000000-0005-0000-0000-0000AB380000}"/>
    <cellStyle name="Normal 2 3 2 2 2 2 4 2 2 4 2" xfId="14717" xr:uid="{00000000-0005-0000-0000-0000AC380000}"/>
    <cellStyle name="Normal 2 3 2 2 2 2 4 2 2 4 2 2" xfId="31013" xr:uid="{00000000-0005-0000-0000-0000AD380000}"/>
    <cellStyle name="Normal 2 3 2 2 2 2 4 2 2 4 3" xfId="22867" xr:uid="{00000000-0005-0000-0000-0000AE380000}"/>
    <cellStyle name="Normal 2 3 2 2 2 2 4 2 2 5" xfId="9418" xr:uid="{00000000-0005-0000-0000-0000AF380000}"/>
    <cellStyle name="Normal 2 3 2 2 2 2 4 2 2 5 2" xfId="25714" xr:uid="{00000000-0005-0000-0000-0000B0380000}"/>
    <cellStyle name="Normal 2 3 2 2 2 2 4 2 2 6" xfId="17568" xr:uid="{00000000-0005-0000-0000-0000B1380000}"/>
    <cellStyle name="Normal 2 3 2 2 2 2 4 2 3" xfId="1977" xr:uid="{00000000-0005-0000-0000-0000B2380000}"/>
    <cellStyle name="Normal 2 3 2 2 2 2 4 2 3 2" xfId="4547" xr:uid="{00000000-0005-0000-0000-0000B3380000}"/>
    <cellStyle name="Normal 2 3 2 2 2 2 4 2 3 2 2" xfId="12693" xr:uid="{00000000-0005-0000-0000-0000B4380000}"/>
    <cellStyle name="Normal 2 3 2 2 2 2 4 2 3 2 2 2" xfId="28989" xr:uid="{00000000-0005-0000-0000-0000B5380000}"/>
    <cellStyle name="Normal 2 3 2 2 2 2 4 2 3 2 3" xfId="20843" xr:uid="{00000000-0005-0000-0000-0000B6380000}"/>
    <cellStyle name="Normal 2 3 2 2 2 2 4 2 3 3" xfId="7276" xr:uid="{00000000-0005-0000-0000-0000B7380000}"/>
    <cellStyle name="Normal 2 3 2 2 2 2 4 2 3 3 2" xfId="15422" xr:uid="{00000000-0005-0000-0000-0000B8380000}"/>
    <cellStyle name="Normal 2 3 2 2 2 2 4 2 3 3 2 2" xfId="31718" xr:uid="{00000000-0005-0000-0000-0000B9380000}"/>
    <cellStyle name="Normal 2 3 2 2 2 2 4 2 3 3 3" xfId="23572" xr:uid="{00000000-0005-0000-0000-0000BA380000}"/>
    <cellStyle name="Normal 2 3 2 2 2 2 4 2 3 4" xfId="10123" xr:uid="{00000000-0005-0000-0000-0000BB380000}"/>
    <cellStyle name="Normal 2 3 2 2 2 2 4 2 3 4 2" xfId="26419" xr:uid="{00000000-0005-0000-0000-0000BC380000}"/>
    <cellStyle name="Normal 2 3 2 2 2 2 4 2 3 5" xfId="18273" xr:uid="{00000000-0005-0000-0000-0000BD380000}"/>
    <cellStyle name="Normal 2 3 2 2 2 2 4 2 4" xfId="3329" xr:uid="{00000000-0005-0000-0000-0000BE380000}"/>
    <cellStyle name="Normal 2 3 2 2 2 2 4 2 4 2" xfId="11475" xr:uid="{00000000-0005-0000-0000-0000BF380000}"/>
    <cellStyle name="Normal 2 3 2 2 2 2 4 2 4 2 2" xfId="27771" xr:uid="{00000000-0005-0000-0000-0000C0380000}"/>
    <cellStyle name="Normal 2 3 2 2 2 2 4 2 4 3" xfId="19625" xr:uid="{00000000-0005-0000-0000-0000C1380000}"/>
    <cellStyle name="Normal 2 3 2 2 2 2 4 2 5" xfId="5866" xr:uid="{00000000-0005-0000-0000-0000C2380000}"/>
    <cellStyle name="Normal 2 3 2 2 2 2 4 2 5 2" xfId="14012" xr:uid="{00000000-0005-0000-0000-0000C3380000}"/>
    <cellStyle name="Normal 2 3 2 2 2 2 4 2 5 2 2" xfId="30308" xr:uid="{00000000-0005-0000-0000-0000C4380000}"/>
    <cellStyle name="Normal 2 3 2 2 2 2 4 2 5 3" xfId="22162" xr:uid="{00000000-0005-0000-0000-0000C5380000}"/>
    <cellStyle name="Normal 2 3 2 2 2 2 4 2 6" xfId="8713" xr:uid="{00000000-0005-0000-0000-0000C6380000}"/>
    <cellStyle name="Normal 2 3 2 2 2 2 4 2 6 2" xfId="25009" xr:uid="{00000000-0005-0000-0000-0000C7380000}"/>
    <cellStyle name="Normal 2 3 2 2 2 2 4 2 7" xfId="16863" xr:uid="{00000000-0005-0000-0000-0000C8380000}"/>
    <cellStyle name="Normal 2 3 2 2 2 2 4 3" xfId="928" xr:uid="{00000000-0005-0000-0000-0000C9380000}"/>
    <cellStyle name="Normal 2 3 2 2 2 2 4 3 2" xfId="2338" xr:uid="{00000000-0005-0000-0000-0000CA380000}"/>
    <cellStyle name="Normal 2 3 2 2 2 2 4 3 2 2" xfId="4860" xr:uid="{00000000-0005-0000-0000-0000CB380000}"/>
    <cellStyle name="Normal 2 3 2 2 2 2 4 3 2 2 2" xfId="13006" xr:uid="{00000000-0005-0000-0000-0000CC380000}"/>
    <cellStyle name="Normal 2 3 2 2 2 2 4 3 2 2 2 2" xfId="29302" xr:uid="{00000000-0005-0000-0000-0000CD380000}"/>
    <cellStyle name="Normal 2 3 2 2 2 2 4 3 2 2 3" xfId="21156" xr:uid="{00000000-0005-0000-0000-0000CE380000}"/>
    <cellStyle name="Normal 2 3 2 2 2 2 4 3 2 3" xfId="7637" xr:uid="{00000000-0005-0000-0000-0000CF380000}"/>
    <cellStyle name="Normal 2 3 2 2 2 2 4 3 2 3 2" xfId="15783" xr:uid="{00000000-0005-0000-0000-0000D0380000}"/>
    <cellStyle name="Normal 2 3 2 2 2 2 4 3 2 3 2 2" xfId="32079" xr:uid="{00000000-0005-0000-0000-0000D1380000}"/>
    <cellStyle name="Normal 2 3 2 2 2 2 4 3 2 3 3" xfId="23933" xr:uid="{00000000-0005-0000-0000-0000D2380000}"/>
    <cellStyle name="Normal 2 3 2 2 2 2 4 3 2 4" xfId="10484" xr:uid="{00000000-0005-0000-0000-0000D3380000}"/>
    <cellStyle name="Normal 2 3 2 2 2 2 4 3 2 4 2" xfId="26780" xr:uid="{00000000-0005-0000-0000-0000D4380000}"/>
    <cellStyle name="Normal 2 3 2 2 2 2 4 3 2 5" xfId="18634" xr:uid="{00000000-0005-0000-0000-0000D5380000}"/>
    <cellStyle name="Normal 2 3 2 2 2 2 4 3 3" xfId="3642" xr:uid="{00000000-0005-0000-0000-0000D6380000}"/>
    <cellStyle name="Normal 2 3 2 2 2 2 4 3 3 2" xfId="11788" xr:uid="{00000000-0005-0000-0000-0000D7380000}"/>
    <cellStyle name="Normal 2 3 2 2 2 2 4 3 3 2 2" xfId="28084" xr:uid="{00000000-0005-0000-0000-0000D8380000}"/>
    <cellStyle name="Normal 2 3 2 2 2 2 4 3 3 3" xfId="19938" xr:uid="{00000000-0005-0000-0000-0000D9380000}"/>
    <cellStyle name="Normal 2 3 2 2 2 2 4 3 4" xfId="6227" xr:uid="{00000000-0005-0000-0000-0000DA380000}"/>
    <cellStyle name="Normal 2 3 2 2 2 2 4 3 4 2" xfId="14373" xr:uid="{00000000-0005-0000-0000-0000DB380000}"/>
    <cellStyle name="Normal 2 3 2 2 2 2 4 3 4 2 2" xfId="30669" xr:uid="{00000000-0005-0000-0000-0000DC380000}"/>
    <cellStyle name="Normal 2 3 2 2 2 2 4 3 4 3" xfId="22523" xr:uid="{00000000-0005-0000-0000-0000DD380000}"/>
    <cellStyle name="Normal 2 3 2 2 2 2 4 3 5" xfId="9074" xr:uid="{00000000-0005-0000-0000-0000DE380000}"/>
    <cellStyle name="Normal 2 3 2 2 2 2 4 3 5 2" xfId="25370" xr:uid="{00000000-0005-0000-0000-0000DF380000}"/>
    <cellStyle name="Normal 2 3 2 2 2 2 4 3 6" xfId="17224" xr:uid="{00000000-0005-0000-0000-0000E0380000}"/>
    <cellStyle name="Normal 2 3 2 2 2 2 4 4" xfId="1633" xr:uid="{00000000-0005-0000-0000-0000E1380000}"/>
    <cellStyle name="Normal 2 3 2 2 2 2 4 4 2" xfId="4251" xr:uid="{00000000-0005-0000-0000-0000E2380000}"/>
    <cellStyle name="Normal 2 3 2 2 2 2 4 4 2 2" xfId="12397" xr:uid="{00000000-0005-0000-0000-0000E3380000}"/>
    <cellStyle name="Normal 2 3 2 2 2 2 4 4 2 2 2" xfId="28693" xr:uid="{00000000-0005-0000-0000-0000E4380000}"/>
    <cellStyle name="Normal 2 3 2 2 2 2 4 4 2 3" xfId="20547" xr:uid="{00000000-0005-0000-0000-0000E5380000}"/>
    <cellStyle name="Normal 2 3 2 2 2 2 4 4 3" xfId="6932" xr:uid="{00000000-0005-0000-0000-0000E6380000}"/>
    <cellStyle name="Normal 2 3 2 2 2 2 4 4 3 2" xfId="15078" xr:uid="{00000000-0005-0000-0000-0000E7380000}"/>
    <cellStyle name="Normal 2 3 2 2 2 2 4 4 3 2 2" xfId="31374" xr:uid="{00000000-0005-0000-0000-0000E8380000}"/>
    <cellStyle name="Normal 2 3 2 2 2 2 4 4 3 3" xfId="23228" xr:uid="{00000000-0005-0000-0000-0000E9380000}"/>
    <cellStyle name="Normal 2 3 2 2 2 2 4 4 4" xfId="9779" xr:uid="{00000000-0005-0000-0000-0000EA380000}"/>
    <cellStyle name="Normal 2 3 2 2 2 2 4 4 4 2" xfId="26075" xr:uid="{00000000-0005-0000-0000-0000EB380000}"/>
    <cellStyle name="Normal 2 3 2 2 2 2 4 4 5" xfId="17929" xr:uid="{00000000-0005-0000-0000-0000EC380000}"/>
    <cellStyle name="Normal 2 3 2 2 2 2 4 5" xfId="3033" xr:uid="{00000000-0005-0000-0000-0000ED380000}"/>
    <cellStyle name="Normal 2 3 2 2 2 2 4 5 2" xfId="11179" xr:uid="{00000000-0005-0000-0000-0000EE380000}"/>
    <cellStyle name="Normal 2 3 2 2 2 2 4 5 2 2" xfId="27475" xr:uid="{00000000-0005-0000-0000-0000EF380000}"/>
    <cellStyle name="Normal 2 3 2 2 2 2 4 5 3" xfId="19329" xr:uid="{00000000-0005-0000-0000-0000F0380000}"/>
    <cellStyle name="Normal 2 3 2 2 2 2 4 6" xfId="5522" xr:uid="{00000000-0005-0000-0000-0000F1380000}"/>
    <cellStyle name="Normal 2 3 2 2 2 2 4 6 2" xfId="13668" xr:uid="{00000000-0005-0000-0000-0000F2380000}"/>
    <cellStyle name="Normal 2 3 2 2 2 2 4 6 2 2" xfId="29964" xr:uid="{00000000-0005-0000-0000-0000F3380000}"/>
    <cellStyle name="Normal 2 3 2 2 2 2 4 6 3" xfId="21818" xr:uid="{00000000-0005-0000-0000-0000F4380000}"/>
    <cellStyle name="Normal 2 3 2 2 2 2 4 7" xfId="8369" xr:uid="{00000000-0005-0000-0000-0000F5380000}"/>
    <cellStyle name="Normal 2 3 2 2 2 2 4 7 2" xfId="24665" xr:uid="{00000000-0005-0000-0000-0000F6380000}"/>
    <cellStyle name="Normal 2 3 2 2 2 2 4 8" xfId="16519" xr:uid="{00000000-0005-0000-0000-0000F7380000}"/>
    <cellStyle name="Normal 2 3 2 2 2 2 5" xfId="304" xr:uid="{00000000-0005-0000-0000-0000F8380000}"/>
    <cellStyle name="Normal 2 3 2 2 2 2 5 2" xfId="648" xr:uid="{00000000-0005-0000-0000-0000F9380000}"/>
    <cellStyle name="Normal 2 3 2 2 2 2 5 2 2" xfId="1354" xr:uid="{00000000-0005-0000-0000-0000FA380000}"/>
    <cellStyle name="Normal 2 3 2 2 2 2 5 2 2 2" xfId="2764" xr:uid="{00000000-0005-0000-0000-0000FB380000}"/>
    <cellStyle name="Normal 2 3 2 2 2 2 5 2 2 2 2" xfId="5230" xr:uid="{00000000-0005-0000-0000-0000FC380000}"/>
    <cellStyle name="Normal 2 3 2 2 2 2 5 2 2 2 2 2" xfId="13376" xr:uid="{00000000-0005-0000-0000-0000FD380000}"/>
    <cellStyle name="Normal 2 3 2 2 2 2 5 2 2 2 2 2 2" xfId="29672" xr:uid="{00000000-0005-0000-0000-0000FE380000}"/>
    <cellStyle name="Normal 2 3 2 2 2 2 5 2 2 2 2 3" xfId="21526" xr:uid="{00000000-0005-0000-0000-0000FF380000}"/>
    <cellStyle name="Normal 2 3 2 2 2 2 5 2 2 2 3" xfId="8063" xr:uid="{00000000-0005-0000-0000-000000390000}"/>
    <cellStyle name="Normal 2 3 2 2 2 2 5 2 2 2 3 2" xfId="16209" xr:uid="{00000000-0005-0000-0000-000001390000}"/>
    <cellStyle name="Normal 2 3 2 2 2 2 5 2 2 2 3 2 2" xfId="32505" xr:uid="{00000000-0005-0000-0000-000002390000}"/>
    <cellStyle name="Normal 2 3 2 2 2 2 5 2 2 2 3 3" xfId="24359" xr:uid="{00000000-0005-0000-0000-000003390000}"/>
    <cellStyle name="Normal 2 3 2 2 2 2 5 2 2 2 4" xfId="10910" xr:uid="{00000000-0005-0000-0000-000004390000}"/>
    <cellStyle name="Normal 2 3 2 2 2 2 5 2 2 2 4 2" xfId="27206" xr:uid="{00000000-0005-0000-0000-000005390000}"/>
    <cellStyle name="Normal 2 3 2 2 2 2 5 2 2 2 5" xfId="19060" xr:uid="{00000000-0005-0000-0000-000006390000}"/>
    <cellStyle name="Normal 2 3 2 2 2 2 5 2 2 3" xfId="4012" xr:uid="{00000000-0005-0000-0000-000007390000}"/>
    <cellStyle name="Normal 2 3 2 2 2 2 5 2 2 3 2" xfId="12158" xr:uid="{00000000-0005-0000-0000-000008390000}"/>
    <cellStyle name="Normal 2 3 2 2 2 2 5 2 2 3 2 2" xfId="28454" xr:uid="{00000000-0005-0000-0000-000009390000}"/>
    <cellStyle name="Normal 2 3 2 2 2 2 5 2 2 3 3" xfId="20308" xr:uid="{00000000-0005-0000-0000-00000A390000}"/>
    <cellStyle name="Normal 2 3 2 2 2 2 5 2 2 4" xfId="6653" xr:uid="{00000000-0005-0000-0000-00000B390000}"/>
    <cellStyle name="Normal 2 3 2 2 2 2 5 2 2 4 2" xfId="14799" xr:uid="{00000000-0005-0000-0000-00000C390000}"/>
    <cellStyle name="Normal 2 3 2 2 2 2 5 2 2 4 2 2" xfId="31095" xr:uid="{00000000-0005-0000-0000-00000D390000}"/>
    <cellStyle name="Normal 2 3 2 2 2 2 5 2 2 4 3" xfId="22949" xr:uid="{00000000-0005-0000-0000-00000E390000}"/>
    <cellStyle name="Normal 2 3 2 2 2 2 5 2 2 5" xfId="9500" xr:uid="{00000000-0005-0000-0000-00000F390000}"/>
    <cellStyle name="Normal 2 3 2 2 2 2 5 2 2 5 2" xfId="25796" xr:uid="{00000000-0005-0000-0000-000010390000}"/>
    <cellStyle name="Normal 2 3 2 2 2 2 5 2 2 6" xfId="17650" xr:uid="{00000000-0005-0000-0000-000011390000}"/>
    <cellStyle name="Normal 2 3 2 2 2 2 5 2 3" xfId="2059" xr:uid="{00000000-0005-0000-0000-000012390000}"/>
    <cellStyle name="Normal 2 3 2 2 2 2 5 2 3 2" xfId="4621" xr:uid="{00000000-0005-0000-0000-000013390000}"/>
    <cellStyle name="Normal 2 3 2 2 2 2 5 2 3 2 2" xfId="12767" xr:uid="{00000000-0005-0000-0000-000014390000}"/>
    <cellStyle name="Normal 2 3 2 2 2 2 5 2 3 2 2 2" xfId="29063" xr:uid="{00000000-0005-0000-0000-000015390000}"/>
    <cellStyle name="Normal 2 3 2 2 2 2 5 2 3 2 3" xfId="20917" xr:uid="{00000000-0005-0000-0000-000016390000}"/>
    <cellStyle name="Normal 2 3 2 2 2 2 5 2 3 3" xfId="7358" xr:uid="{00000000-0005-0000-0000-000017390000}"/>
    <cellStyle name="Normal 2 3 2 2 2 2 5 2 3 3 2" xfId="15504" xr:uid="{00000000-0005-0000-0000-000018390000}"/>
    <cellStyle name="Normal 2 3 2 2 2 2 5 2 3 3 2 2" xfId="31800" xr:uid="{00000000-0005-0000-0000-000019390000}"/>
    <cellStyle name="Normal 2 3 2 2 2 2 5 2 3 3 3" xfId="23654" xr:uid="{00000000-0005-0000-0000-00001A390000}"/>
    <cellStyle name="Normal 2 3 2 2 2 2 5 2 3 4" xfId="10205" xr:uid="{00000000-0005-0000-0000-00001B390000}"/>
    <cellStyle name="Normal 2 3 2 2 2 2 5 2 3 4 2" xfId="26501" xr:uid="{00000000-0005-0000-0000-00001C390000}"/>
    <cellStyle name="Normal 2 3 2 2 2 2 5 2 3 5" xfId="18355" xr:uid="{00000000-0005-0000-0000-00001D390000}"/>
    <cellStyle name="Normal 2 3 2 2 2 2 5 2 4" xfId="3403" xr:uid="{00000000-0005-0000-0000-00001E390000}"/>
    <cellStyle name="Normal 2 3 2 2 2 2 5 2 4 2" xfId="11549" xr:uid="{00000000-0005-0000-0000-00001F390000}"/>
    <cellStyle name="Normal 2 3 2 2 2 2 5 2 4 2 2" xfId="27845" xr:uid="{00000000-0005-0000-0000-000020390000}"/>
    <cellStyle name="Normal 2 3 2 2 2 2 5 2 4 3" xfId="19699" xr:uid="{00000000-0005-0000-0000-000021390000}"/>
    <cellStyle name="Normal 2 3 2 2 2 2 5 2 5" xfId="5948" xr:uid="{00000000-0005-0000-0000-000022390000}"/>
    <cellStyle name="Normal 2 3 2 2 2 2 5 2 5 2" xfId="14094" xr:uid="{00000000-0005-0000-0000-000023390000}"/>
    <cellStyle name="Normal 2 3 2 2 2 2 5 2 5 2 2" xfId="30390" xr:uid="{00000000-0005-0000-0000-000024390000}"/>
    <cellStyle name="Normal 2 3 2 2 2 2 5 2 5 3" xfId="22244" xr:uid="{00000000-0005-0000-0000-000025390000}"/>
    <cellStyle name="Normal 2 3 2 2 2 2 5 2 6" xfId="8795" xr:uid="{00000000-0005-0000-0000-000026390000}"/>
    <cellStyle name="Normal 2 3 2 2 2 2 5 2 6 2" xfId="25091" xr:uid="{00000000-0005-0000-0000-000027390000}"/>
    <cellStyle name="Normal 2 3 2 2 2 2 5 2 7" xfId="16945" xr:uid="{00000000-0005-0000-0000-000028390000}"/>
    <cellStyle name="Normal 2 3 2 2 2 2 5 3" xfId="1010" xr:uid="{00000000-0005-0000-0000-000029390000}"/>
    <cellStyle name="Normal 2 3 2 2 2 2 5 3 2" xfId="2420" xr:uid="{00000000-0005-0000-0000-00002A390000}"/>
    <cellStyle name="Normal 2 3 2 2 2 2 5 3 2 2" xfId="4934" xr:uid="{00000000-0005-0000-0000-00002B390000}"/>
    <cellStyle name="Normal 2 3 2 2 2 2 5 3 2 2 2" xfId="13080" xr:uid="{00000000-0005-0000-0000-00002C390000}"/>
    <cellStyle name="Normal 2 3 2 2 2 2 5 3 2 2 2 2" xfId="29376" xr:uid="{00000000-0005-0000-0000-00002D390000}"/>
    <cellStyle name="Normal 2 3 2 2 2 2 5 3 2 2 3" xfId="21230" xr:uid="{00000000-0005-0000-0000-00002E390000}"/>
    <cellStyle name="Normal 2 3 2 2 2 2 5 3 2 3" xfId="7719" xr:uid="{00000000-0005-0000-0000-00002F390000}"/>
    <cellStyle name="Normal 2 3 2 2 2 2 5 3 2 3 2" xfId="15865" xr:uid="{00000000-0005-0000-0000-000030390000}"/>
    <cellStyle name="Normal 2 3 2 2 2 2 5 3 2 3 2 2" xfId="32161" xr:uid="{00000000-0005-0000-0000-000031390000}"/>
    <cellStyle name="Normal 2 3 2 2 2 2 5 3 2 3 3" xfId="24015" xr:uid="{00000000-0005-0000-0000-000032390000}"/>
    <cellStyle name="Normal 2 3 2 2 2 2 5 3 2 4" xfId="10566" xr:uid="{00000000-0005-0000-0000-000033390000}"/>
    <cellStyle name="Normal 2 3 2 2 2 2 5 3 2 4 2" xfId="26862" xr:uid="{00000000-0005-0000-0000-000034390000}"/>
    <cellStyle name="Normal 2 3 2 2 2 2 5 3 2 5" xfId="18716" xr:uid="{00000000-0005-0000-0000-000035390000}"/>
    <cellStyle name="Normal 2 3 2 2 2 2 5 3 3" xfId="3716" xr:uid="{00000000-0005-0000-0000-000036390000}"/>
    <cellStyle name="Normal 2 3 2 2 2 2 5 3 3 2" xfId="11862" xr:uid="{00000000-0005-0000-0000-000037390000}"/>
    <cellStyle name="Normal 2 3 2 2 2 2 5 3 3 2 2" xfId="28158" xr:uid="{00000000-0005-0000-0000-000038390000}"/>
    <cellStyle name="Normal 2 3 2 2 2 2 5 3 3 3" xfId="20012" xr:uid="{00000000-0005-0000-0000-000039390000}"/>
    <cellStyle name="Normal 2 3 2 2 2 2 5 3 4" xfId="6309" xr:uid="{00000000-0005-0000-0000-00003A390000}"/>
    <cellStyle name="Normal 2 3 2 2 2 2 5 3 4 2" xfId="14455" xr:uid="{00000000-0005-0000-0000-00003B390000}"/>
    <cellStyle name="Normal 2 3 2 2 2 2 5 3 4 2 2" xfId="30751" xr:uid="{00000000-0005-0000-0000-00003C390000}"/>
    <cellStyle name="Normal 2 3 2 2 2 2 5 3 4 3" xfId="22605" xr:uid="{00000000-0005-0000-0000-00003D390000}"/>
    <cellStyle name="Normal 2 3 2 2 2 2 5 3 5" xfId="9156" xr:uid="{00000000-0005-0000-0000-00003E390000}"/>
    <cellStyle name="Normal 2 3 2 2 2 2 5 3 5 2" xfId="25452" xr:uid="{00000000-0005-0000-0000-00003F390000}"/>
    <cellStyle name="Normal 2 3 2 2 2 2 5 3 6" xfId="17306" xr:uid="{00000000-0005-0000-0000-000040390000}"/>
    <cellStyle name="Normal 2 3 2 2 2 2 5 4" xfId="1715" xr:uid="{00000000-0005-0000-0000-000041390000}"/>
    <cellStyle name="Normal 2 3 2 2 2 2 5 4 2" xfId="4325" xr:uid="{00000000-0005-0000-0000-000042390000}"/>
    <cellStyle name="Normal 2 3 2 2 2 2 5 4 2 2" xfId="12471" xr:uid="{00000000-0005-0000-0000-000043390000}"/>
    <cellStyle name="Normal 2 3 2 2 2 2 5 4 2 2 2" xfId="28767" xr:uid="{00000000-0005-0000-0000-000044390000}"/>
    <cellStyle name="Normal 2 3 2 2 2 2 5 4 2 3" xfId="20621" xr:uid="{00000000-0005-0000-0000-000045390000}"/>
    <cellStyle name="Normal 2 3 2 2 2 2 5 4 3" xfId="7014" xr:uid="{00000000-0005-0000-0000-000046390000}"/>
    <cellStyle name="Normal 2 3 2 2 2 2 5 4 3 2" xfId="15160" xr:uid="{00000000-0005-0000-0000-000047390000}"/>
    <cellStyle name="Normal 2 3 2 2 2 2 5 4 3 2 2" xfId="31456" xr:uid="{00000000-0005-0000-0000-000048390000}"/>
    <cellStyle name="Normal 2 3 2 2 2 2 5 4 3 3" xfId="23310" xr:uid="{00000000-0005-0000-0000-000049390000}"/>
    <cellStyle name="Normal 2 3 2 2 2 2 5 4 4" xfId="9861" xr:uid="{00000000-0005-0000-0000-00004A390000}"/>
    <cellStyle name="Normal 2 3 2 2 2 2 5 4 4 2" xfId="26157" xr:uid="{00000000-0005-0000-0000-00004B390000}"/>
    <cellStyle name="Normal 2 3 2 2 2 2 5 4 5" xfId="18011" xr:uid="{00000000-0005-0000-0000-00004C390000}"/>
    <cellStyle name="Normal 2 3 2 2 2 2 5 5" xfId="3107" xr:uid="{00000000-0005-0000-0000-00004D390000}"/>
    <cellStyle name="Normal 2 3 2 2 2 2 5 5 2" xfId="11253" xr:uid="{00000000-0005-0000-0000-00004E390000}"/>
    <cellStyle name="Normal 2 3 2 2 2 2 5 5 2 2" xfId="27549" xr:uid="{00000000-0005-0000-0000-00004F390000}"/>
    <cellStyle name="Normal 2 3 2 2 2 2 5 5 3" xfId="19403" xr:uid="{00000000-0005-0000-0000-000050390000}"/>
    <cellStyle name="Normal 2 3 2 2 2 2 5 6" xfId="5604" xr:uid="{00000000-0005-0000-0000-000051390000}"/>
    <cellStyle name="Normal 2 3 2 2 2 2 5 6 2" xfId="13750" xr:uid="{00000000-0005-0000-0000-000052390000}"/>
    <cellStyle name="Normal 2 3 2 2 2 2 5 6 2 2" xfId="30046" xr:uid="{00000000-0005-0000-0000-000053390000}"/>
    <cellStyle name="Normal 2 3 2 2 2 2 5 6 3" xfId="21900" xr:uid="{00000000-0005-0000-0000-000054390000}"/>
    <cellStyle name="Normal 2 3 2 2 2 2 5 7" xfId="8451" xr:uid="{00000000-0005-0000-0000-000055390000}"/>
    <cellStyle name="Normal 2 3 2 2 2 2 5 7 2" xfId="24747" xr:uid="{00000000-0005-0000-0000-000056390000}"/>
    <cellStyle name="Normal 2 3 2 2 2 2 5 8" xfId="16601" xr:uid="{00000000-0005-0000-0000-000057390000}"/>
    <cellStyle name="Normal 2 3 2 2 2 2 6" xfId="394" xr:uid="{00000000-0005-0000-0000-000058390000}"/>
    <cellStyle name="Normal 2 3 2 2 2 2 6 2" xfId="1100" xr:uid="{00000000-0005-0000-0000-000059390000}"/>
    <cellStyle name="Normal 2 3 2 2 2 2 6 2 2" xfId="2510" xr:uid="{00000000-0005-0000-0000-00005A390000}"/>
    <cellStyle name="Normal 2 3 2 2 2 2 6 2 2 2" xfId="5008" xr:uid="{00000000-0005-0000-0000-00005B390000}"/>
    <cellStyle name="Normal 2 3 2 2 2 2 6 2 2 2 2" xfId="13154" xr:uid="{00000000-0005-0000-0000-00005C390000}"/>
    <cellStyle name="Normal 2 3 2 2 2 2 6 2 2 2 2 2" xfId="29450" xr:uid="{00000000-0005-0000-0000-00005D390000}"/>
    <cellStyle name="Normal 2 3 2 2 2 2 6 2 2 2 3" xfId="21304" xr:uid="{00000000-0005-0000-0000-00005E390000}"/>
    <cellStyle name="Normal 2 3 2 2 2 2 6 2 2 3" xfId="7809" xr:uid="{00000000-0005-0000-0000-00005F390000}"/>
    <cellStyle name="Normal 2 3 2 2 2 2 6 2 2 3 2" xfId="15955" xr:uid="{00000000-0005-0000-0000-000060390000}"/>
    <cellStyle name="Normal 2 3 2 2 2 2 6 2 2 3 2 2" xfId="32251" xr:uid="{00000000-0005-0000-0000-000061390000}"/>
    <cellStyle name="Normal 2 3 2 2 2 2 6 2 2 3 3" xfId="24105" xr:uid="{00000000-0005-0000-0000-000062390000}"/>
    <cellStyle name="Normal 2 3 2 2 2 2 6 2 2 4" xfId="10656" xr:uid="{00000000-0005-0000-0000-000063390000}"/>
    <cellStyle name="Normal 2 3 2 2 2 2 6 2 2 4 2" xfId="26952" xr:uid="{00000000-0005-0000-0000-000064390000}"/>
    <cellStyle name="Normal 2 3 2 2 2 2 6 2 2 5" xfId="18806" xr:uid="{00000000-0005-0000-0000-000065390000}"/>
    <cellStyle name="Normal 2 3 2 2 2 2 6 2 3" xfId="3790" xr:uid="{00000000-0005-0000-0000-000066390000}"/>
    <cellStyle name="Normal 2 3 2 2 2 2 6 2 3 2" xfId="11936" xr:uid="{00000000-0005-0000-0000-000067390000}"/>
    <cellStyle name="Normal 2 3 2 2 2 2 6 2 3 2 2" xfId="28232" xr:uid="{00000000-0005-0000-0000-000068390000}"/>
    <cellStyle name="Normal 2 3 2 2 2 2 6 2 3 3" xfId="20086" xr:uid="{00000000-0005-0000-0000-000069390000}"/>
    <cellStyle name="Normal 2 3 2 2 2 2 6 2 4" xfId="6399" xr:uid="{00000000-0005-0000-0000-00006A390000}"/>
    <cellStyle name="Normal 2 3 2 2 2 2 6 2 4 2" xfId="14545" xr:uid="{00000000-0005-0000-0000-00006B390000}"/>
    <cellStyle name="Normal 2 3 2 2 2 2 6 2 4 2 2" xfId="30841" xr:uid="{00000000-0005-0000-0000-00006C390000}"/>
    <cellStyle name="Normal 2 3 2 2 2 2 6 2 4 3" xfId="22695" xr:uid="{00000000-0005-0000-0000-00006D390000}"/>
    <cellStyle name="Normal 2 3 2 2 2 2 6 2 5" xfId="9246" xr:uid="{00000000-0005-0000-0000-00006E390000}"/>
    <cellStyle name="Normal 2 3 2 2 2 2 6 2 5 2" xfId="25542" xr:uid="{00000000-0005-0000-0000-00006F390000}"/>
    <cellStyle name="Normal 2 3 2 2 2 2 6 2 6" xfId="17396" xr:uid="{00000000-0005-0000-0000-000070390000}"/>
    <cellStyle name="Normal 2 3 2 2 2 2 6 3" xfId="1805" xr:uid="{00000000-0005-0000-0000-000071390000}"/>
    <cellStyle name="Normal 2 3 2 2 2 2 6 3 2" xfId="4399" xr:uid="{00000000-0005-0000-0000-000072390000}"/>
    <cellStyle name="Normal 2 3 2 2 2 2 6 3 2 2" xfId="12545" xr:uid="{00000000-0005-0000-0000-000073390000}"/>
    <cellStyle name="Normal 2 3 2 2 2 2 6 3 2 2 2" xfId="28841" xr:uid="{00000000-0005-0000-0000-000074390000}"/>
    <cellStyle name="Normal 2 3 2 2 2 2 6 3 2 3" xfId="20695" xr:uid="{00000000-0005-0000-0000-000075390000}"/>
    <cellStyle name="Normal 2 3 2 2 2 2 6 3 3" xfId="7104" xr:uid="{00000000-0005-0000-0000-000076390000}"/>
    <cellStyle name="Normal 2 3 2 2 2 2 6 3 3 2" xfId="15250" xr:uid="{00000000-0005-0000-0000-000077390000}"/>
    <cellStyle name="Normal 2 3 2 2 2 2 6 3 3 2 2" xfId="31546" xr:uid="{00000000-0005-0000-0000-000078390000}"/>
    <cellStyle name="Normal 2 3 2 2 2 2 6 3 3 3" xfId="23400" xr:uid="{00000000-0005-0000-0000-000079390000}"/>
    <cellStyle name="Normal 2 3 2 2 2 2 6 3 4" xfId="9951" xr:uid="{00000000-0005-0000-0000-00007A390000}"/>
    <cellStyle name="Normal 2 3 2 2 2 2 6 3 4 2" xfId="26247" xr:uid="{00000000-0005-0000-0000-00007B390000}"/>
    <cellStyle name="Normal 2 3 2 2 2 2 6 3 5" xfId="18101" xr:uid="{00000000-0005-0000-0000-00007C390000}"/>
    <cellStyle name="Normal 2 3 2 2 2 2 6 4" xfId="3181" xr:uid="{00000000-0005-0000-0000-00007D390000}"/>
    <cellStyle name="Normal 2 3 2 2 2 2 6 4 2" xfId="11327" xr:uid="{00000000-0005-0000-0000-00007E390000}"/>
    <cellStyle name="Normal 2 3 2 2 2 2 6 4 2 2" xfId="27623" xr:uid="{00000000-0005-0000-0000-00007F390000}"/>
    <cellStyle name="Normal 2 3 2 2 2 2 6 4 3" xfId="19477" xr:uid="{00000000-0005-0000-0000-000080390000}"/>
    <cellStyle name="Normal 2 3 2 2 2 2 6 5" xfId="5694" xr:uid="{00000000-0005-0000-0000-000081390000}"/>
    <cellStyle name="Normal 2 3 2 2 2 2 6 5 2" xfId="13840" xr:uid="{00000000-0005-0000-0000-000082390000}"/>
    <cellStyle name="Normal 2 3 2 2 2 2 6 5 2 2" xfId="30136" xr:uid="{00000000-0005-0000-0000-000083390000}"/>
    <cellStyle name="Normal 2 3 2 2 2 2 6 5 3" xfId="21990" xr:uid="{00000000-0005-0000-0000-000084390000}"/>
    <cellStyle name="Normal 2 3 2 2 2 2 6 6" xfId="8541" xr:uid="{00000000-0005-0000-0000-000085390000}"/>
    <cellStyle name="Normal 2 3 2 2 2 2 6 6 2" xfId="24837" xr:uid="{00000000-0005-0000-0000-000086390000}"/>
    <cellStyle name="Normal 2 3 2 2 2 2 6 7" xfId="16691" xr:uid="{00000000-0005-0000-0000-000087390000}"/>
    <cellStyle name="Normal 2 3 2 2 2 2 7" xfId="756" xr:uid="{00000000-0005-0000-0000-000088390000}"/>
    <cellStyle name="Normal 2 3 2 2 2 2 7 2" xfId="2166" xr:uid="{00000000-0005-0000-0000-000089390000}"/>
    <cellStyle name="Normal 2 3 2 2 2 2 7 2 2" xfId="4712" xr:uid="{00000000-0005-0000-0000-00008A390000}"/>
    <cellStyle name="Normal 2 3 2 2 2 2 7 2 2 2" xfId="12858" xr:uid="{00000000-0005-0000-0000-00008B390000}"/>
    <cellStyle name="Normal 2 3 2 2 2 2 7 2 2 2 2" xfId="29154" xr:uid="{00000000-0005-0000-0000-00008C390000}"/>
    <cellStyle name="Normal 2 3 2 2 2 2 7 2 2 3" xfId="21008" xr:uid="{00000000-0005-0000-0000-00008D390000}"/>
    <cellStyle name="Normal 2 3 2 2 2 2 7 2 3" xfId="7465" xr:uid="{00000000-0005-0000-0000-00008E390000}"/>
    <cellStyle name="Normal 2 3 2 2 2 2 7 2 3 2" xfId="15611" xr:uid="{00000000-0005-0000-0000-00008F390000}"/>
    <cellStyle name="Normal 2 3 2 2 2 2 7 2 3 2 2" xfId="31907" xr:uid="{00000000-0005-0000-0000-000090390000}"/>
    <cellStyle name="Normal 2 3 2 2 2 2 7 2 3 3" xfId="23761" xr:uid="{00000000-0005-0000-0000-000091390000}"/>
    <cellStyle name="Normal 2 3 2 2 2 2 7 2 4" xfId="10312" xr:uid="{00000000-0005-0000-0000-000092390000}"/>
    <cellStyle name="Normal 2 3 2 2 2 2 7 2 4 2" xfId="26608" xr:uid="{00000000-0005-0000-0000-000093390000}"/>
    <cellStyle name="Normal 2 3 2 2 2 2 7 2 5" xfId="18462" xr:uid="{00000000-0005-0000-0000-000094390000}"/>
    <cellStyle name="Normal 2 3 2 2 2 2 7 3" xfId="3494" xr:uid="{00000000-0005-0000-0000-000095390000}"/>
    <cellStyle name="Normal 2 3 2 2 2 2 7 3 2" xfId="11640" xr:uid="{00000000-0005-0000-0000-000096390000}"/>
    <cellStyle name="Normal 2 3 2 2 2 2 7 3 2 2" xfId="27936" xr:uid="{00000000-0005-0000-0000-000097390000}"/>
    <cellStyle name="Normal 2 3 2 2 2 2 7 3 3" xfId="19790" xr:uid="{00000000-0005-0000-0000-000098390000}"/>
    <cellStyle name="Normal 2 3 2 2 2 2 7 4" xfId="6055" xr:uid="{00000000-0005-0000-0000-000099390000}"/>
    <cellStyle name="Normal 2 3 2 2 2 2 7 4 2" xfId="14201" xr:uid="{00000000-0005-0000-0000-00009A390000}"/>
    <cellStyle name="Normal 2 3 2 2 2 2 7 4 2 2" xfId="30497" xr:uid="{00000000-0005-0000-0000-00009B390000}"/>
    <cellStyle name="Normal 2 3 2 2 2 2 7 4 3" xfId="22351" xr:uid="{00000000-0005-0000-0000-00009C390000}"/>
    <cellStyle name="Normal 2 3 2 2 2 2 7 5" xfId="8902" xr:uid="{00000000-0005-0000-0000-00009D390000}"/>
    <cellStyle name="Normal 2 3 2 2 2 2 7 5 2" xfId="25198" xr:uid="{00000000-0005-0000-0000-00009E390000}"/>
    <cellStyle name="Normal 2 3 2 2 2 2 7 6" xfId="17052" xr:uid="{00000000-0005-0000-0000-00009F390000}"/>
    <cellStyle name="Normal 2 3 2 2 2 2 8" xfId="1461" xr:uid="{00000000-0005-0000-0000-0000A0390000}"/>
    <cellStyle name="Normal 2 3 2 2 2 2 8 2" xfId="4103" xr:uid="{00000000-0005-0000-0000-0000A1390000}"/>
    <cellStyle name="Normal 2 3 2 2 2 2 8 2 2" xfId="12249" xr:uid="{00000000-0005-0000-0000-0000A2390000}"/>
    <cellStyle name="Normal 2 3 2 2 2 2 8 2 2 2" xfId="28545" xr:uid="{00000000-0005-0000-0000-0000A3390000}"/>
    <cellStyle name="Normal 2 3 2 2 2 2 8 2 3" xfId="20399" xr:uid="{00000000-0005-0000-0000-0000A4390000}"/>
    <cellStyle name="Normal 2 3 2 2 2 2 8 3" xfId="6760" xr:uid="{00000000-0005-0000-0000-0000A5390000}"/>
    <cellStyle name="Normal 2 3 2 2 2 2 8 3 2" xfId="14906" xr:uid="{00000000-0005-0000-0000-0000A6390000}"/>
    <cellStyle name="Normal 2 3 2 2 2 2 8 3 2 2" xfId="31202" xr:uid="{00000000-0005-0000-0000-0000A7390000}"/>
    <cellStyle name="Normal 2 3 2 2 2 2 8 3 3" xfId="23056" xr:uid="{00000000-0005-0000-0000-0000A8390000}"/>
    <cellStyle name="Normal 2 3 2 2 2 2 8 4" xfId="9607" xr:uid="{00000000-0005-0000-0000-0000A9390000}"/>
    <cellStyle name="Normal 2 3 2 2 2 2 8 4 2" xfId="25903" xr:uid="{00000000-0005-0000-0000-0000AA390000}"/>
    <cellStyle name="Normal 2 3 2 2 2 2 8 5" xfId="17757" xr:uid="{00000000-0005-0000-0000-0000AB390000}"/>
    <cellStyle name="Normal 2 3 2 2 2 2 9" xfId="2885" xr:uid="{00000000-0005-0000-0000-0000AC390000}"/>
    <cellStyle name="Normal 2 3 2 2 2 2 9 2" xfId="11031" xr:uid="{00000000-0005-0000-0000-0000AD390000}"/>
    <cellStyle name="Normal 2 3 2 2 2 2 9 2 2" xfId="27327" xr:uid="{00000000-0005-0000-0000-0000AE390000}"/>
    <cellStyle name="Normal 2 3 2 2 2 2 9 3" xfId="19181" xr:uid="{00000000-0005-0000-0000-0000AF390000}"/>
    <cellStyle name="Normal 2 3 2 2 2 3" xfId="72" xr:uid="{00000000-0005-0000-0000-0000B0390000}"/>
    <cellStyle name="Normal 2 3 2 2 2 3 10" xfId="8219" xr:uid="{00000000-0005-0000-0000-0000B1390000}"/>
    <cellStyle name="Normal 2 3 2 2 2 3 10 2" xfId="24515" xr:uid="{00000000-0005-0000-0000-0000B2390000}"/>
    <cellStyle name="Normal 2 3 2 2 2 3 11" xfId="16369" xr:uid="{00000000-0005-0000-0000-0000B3390000}"/>
    <cellStyle name="Normal 2 3 2 2 2 3 2" xfId="162" xr:uid="{00000000-0005-0000-0000-0000B4390000}"/>
    <cellStyle name="Normal 2 3 2 2 2 3 2 2" xfId="506" xr:uid="{00000000-0005-0000-0000-0000B5390000}"/>
    <cellStyle name="Normal 2 3 2 2 2 3 2 2 2" xfId="1212" xr:uid="{00000000-0005-0000-0000-0000B6390000}"/>
    <cellStyle name="Normal 2 3 2 2 2 3 2 2 2 2" xfId="2622" xr:uid="{00000000-0005-0000-0000-0000B7390000}"/>
    <cellStyle name="Normal 2 3 2 2 2 3 2 2 2 2 2" xfId="5100" xr:uid="{00000000-0005-0000-0000-0000B8390000}"/>
    <cellStyle name="Normal 2 3 2 2 2 3 2 2 2 2 2 2" xfId="13246" xr:uid="{00000000-0005-0000-0000-0000B9390000}"/>
    <cellStyle name="Normal 2 3 2 2 2 3 2 2 2 2 2 2 2" xfId="29542" xr:uid="{00000000-0005-0000-0000-0000BA390000}"/>
    <cellStyle name="Normal 2 3 2 2 2 3 2 2 2 2 2 3" xfId="21396" xr:uid="{00000000-0005-0000-0000-0000BB390000}"/>
    <cellStyle name="Normal 2 3 2 2 2 3 2 2 2 2 3" xfId="7921" xr:uid="{00000000-0005-0000-0000-0000BC390000}"/>
    <cellStyle name="Normal 2 3 2 2 2 3 2 2 2 2 3 2" xfId="16067" xr:uid="{00000000-0005-0000-0000-0000BD390000}"/>
    <cellStyle name="Normal 2 3 2 2 2 3 2 2 2 2 3 2 2" xfId="32363" xr:uid="{00000000-0005-0000-0000-0000BE390000}"/>
    <cellStyle name="Normal 2 3 2 2 2 3 2 2 2 2 3 3" xfId="24217" xr:uid="{00000000-0005-0000-0000-0000BF390000}"/>
    <cellStyle name="Normal 2 3 2 2 2 3 2 2 2 2 4" xfId="10768" xr:uid="{00000000-0005-0000-0000-0000C0390000}"/>
    <cellStyle name="Normal 2 3 2 2 2 3 2 2 2 2 4 2" xfId="27064" xr:uid="{00000000-0005-0000-0000-0000C1390000}"/>
    <cellStyle name="Normal 2 3 2 2 2 3 2 2 2 2 5" xfId="18918" xr:uid="{00000000-0005-0000-0000-0000C2390000}"/>
    <cellStyle name="Normal 2 3 2 2 2 3 2 2 2 3" xfId="3882" xr:uid="{00000000-0005-0000-0000-0000C3390000}"/>
    <cellStyle name="Normal 2 3 2 2 2 3 2 2 2 3 2" xfId="12028" xr:uid="{00000000-0005-0000-0000-0000C4390000}"/>
    <cellStyle name="Normal 2 3 2 2 2 3 2 2 2 3 2 2" xfId="28324" xr:uid="{00000000-0005-0000-0000-0000C5390000}"/>
    <cellStyle name="Normal 2 3 2 2 2 3 2 2 2 3 3" xfId="20178" xr:uid="{00000000-0005-0000-0000-0000C6390000}"/>
    <cellStyle name="Normal 2 3 2 2 2 3 2 2 2 4" xfId="6511" xr:uid="{00000000-0005-0000-0000-0000C7390000}"/>
    <cellStyle name="Normal 2 3 2 2 2 3 2 2 2 4 2" xfId="14657" xr:uid="{00000000-0005-0000-0000-0000C8390000}"/>
    <cellStyle name="Normal 2 3 2 2 2 3 2 2 2 4 2 2" xfId="30953" xr:uid="{00000000-0005-0000-0000-0000C9390000}"/>
    <cellStyle name="Normal 2 3 2 2 2 3 2 2 2 4 3" xfId="22807" xr:uid="{00000000-0005-0000-0000-0000CA390000}"/>
    <cellStyle name="Normal 2 3 2 2 2 3 2 2 2 5" xfId="9358" xr:uid="{00000000-0005-0000-0000-0000CB390000}"/>
    <cellStyle name="Normal 2 3 2 2 2 3 2 2 2 5 2" xfId="25654" xr:uid="{00000000-0005-0000-0000-0000CC390000}"/>
    <cellStyle name="Normal 2 3 2 2 2 3 2 2 2 6" xfId="17508" xr:uid="{00000000-0005-0000-0000-0000CD390000}"/>
    <cellStyle name="Normal 2 3 2 2 2 3 2 2 3" xfId="1917" xr:uid="{00000000-0005-0000-0000-0000CE390000}"/>
    <cellStyle name="Normal 2 3 2 2 2 3 2 2 3 2" xfId="4491" xr:uid="{00000000-0005-0000-0000-0000CF390000}"/>
    <cellStyle name="Normal 2 3 2 2 2 3 2 2 3 2 2" xfId="12637" xr:uid="{00000000-0005-0000-0000-0000D0390000}"/>
    <cellStyle name="Normal 2 3 2 2 2 3 2 2 3 2 2 2" xfId="28933" xr:uid="{00000000-0005-0000-0000-0000D1390000}"/>
    <cellStyle name="Normal 2 3 2 2 2 3 2 2 3 2 3" xfId="20787" xr:uid="{00000000-0005-0000-0000-0000D2390000}"/>
    <cellStyle name="Normal 2 3 2 2 2 3 2 2 3 3" xfId="7216" xr:uid="{00000000-0005-0000-0000-0000D3390000}"/>
    <cellStyle name="Normal 2 3 2 2 2 3 2 2 3 3 2" xfId="15362" xr:uid="{00000000-0005-0000-0000-0000D4390000}"/>
    <cellStyle name="Normal 2 3 2 2 2 3 2 2 3 3 2 2" xfId="31658" xr:uid="{00000000-0005-0000-0000-0000D5390000}"/>
    <cellStyle name="Normal 2 3 2 2 2 3 2 2 3 3 3" xfId="23512" xr:uid="{00000000-0005-0000-0000-0000D6390000}"/>
    <cellStyle name="Normal 2 3 2 2 2 3 2 2 3 4" xfId="10063" xr:uid="{00000000-0005-0000-0000-0000D7390000}"/>
    <cellStyle name="Normal 2 3 2 2 2 3 2 2 3 4 2" xfId="26359" xr:uid="{00000000-0005-0000-0000-0000D8390000}"/>
    <cellStyle name="Normal 2 3 2 2 2 3 2 2 3 5" xfId="18213" xr:uid="{00000000-0005-0000-0000-0000D9390000}"/>
    <cellStyle name="Normal 2 3 2 2 2 3 2 2 4" xfId="3273" xr:uid="{00000000-0005-0000-0000-0000DA390000}"/>
    <cellStyle name="Normal 2 3 2 2 2 3 2 2 4 2" xfId="11419" xr:uid="{00000000-0005-0000-0000-0000DB390000}"/>
    <cellStyle name="Normal 2 3 2 2 2 3 2 2 4 2 2" xfId="27715" xr:uid="{00000000-0005-0000-0000-0000DC390000}"/>
    <cellStyle name="Normal 2 3 2 2 2 3 2 2 4 3" xfId="19569" xr:uid="{00000000-0005-0000-0000-0000DD390000}"/>
    <cellStyle name="Normal 2 3 2 2 2 3 2 2 5" xfId="5806" xr:uid="{00000000-0005-0000-0000-0000DE390000}"/>
    <cellStyle name="Normal 2 3 2 2 2 3 2 2 5 2" xfId="13952" xr:uid="{00000000-0005-0000-0000-0000DF390000}"/>
    <cellStyle name="Normal 2 3 2 2 2 3 2 2 5 2 2" xfId="30248" xr:uid="{00000000-0005-0000-0000-0000E0390000}"/>
    <cellStyle name="Normal 2 3 2 2 2 3 2 2 5 3" xfId="22102" xr:uid="{00000000-0005-0000-0000-0000E1390000}"/>
    <cellStyle name="Normal 2 3 2 2 2 3 2 2 6" xfId="8653" xr:uid="{00000000-0005-0000-0000-0000E2390000}"/>
    <cellStyle name="Normal 2 3 2 2 2 3 2 2 6 2" xfId="24949" xr:uid="{00000000-0005-0000-0000-0000E3390000}"/>
    <cellStyle name="Normal 2 3 2 2 2 3 2 2 7" xfId="16803" xr:uid="{00000000-0005-0000-0000-0000E4390000}"/>
    <cellStyle name="Normal 2 3 2 2 2 3 2 3" xfId="868" xr:uid="{00000000-0005-0000-0000-0000E5390000}"/>
    <cellStyle name="Normal 2 3 2 2 2 3 2 3 2" xfId="2278" xr:uid="{00000000-0005-0000-0000-0000E6390000}"/>
    <cellStyle name="Normal 2 3 2 2 2 3 2 3 2 2" xfId="4804" xr:uid="{00000000-0005-0000-0000-0000E7390000}"/>
    <cellStyle name="Normal 2 3 2 2 2 3 2 3 2 2 2" xfId="12950" xr:uid="{00000000-0005-0000-0000-0000E8390000}"/>
    <cellStyle name="Normal 2 3 2 2 2 3 2 3 2 2 2 2" xfId="29246" xr:uid="{00000000-0005-0000-0000-0000E9390000}"/>
    <cellStyle name="Normal 2 3 2 2 2 3 2 3 2 2 3" xfId="21100" xr:uid="{00000000-0005-0000-0000-0000EA390000}"/>
    <cellStyle name="Normal 2 3 2 2 2 3 2 3 2 3" xfId="7577" xr:uid="{00000000-0005-0000-0000-0000EB390000}"/>
    <cellStyle name="Normal 2 3 2 2 2 3 2 3 2 3 2" xfId="15723" xr:uid="{00000000-0005-0000-0000-0000EC390000}"/>
    <cellStyle name="Normal 2 3 2 2 2 3 2 3 2 3 2 2" xfId="32019" xr:uid="{00000000-0005-0000-0000-0000ED390000}"/>
    <cellStyle name="Normal 2 3 2 2 2 3 2 3 2 3 3" xfId="23873" xr:uid="{00000000-0005-0000-0000-0000EE390000}"/>
    <cellStyle name="Normal 2 3 2 2 2 3 2 3 2 4" xfId="10424" xr:uid="{00000000-0005-0000-0000-0000EF390000}"/>
    <cellStyle name="Normal 2 3 2 2 2 3 2 3 2 4 2" xfId="26720" xr:uid="{00000000-0005-0000-0000-0000F0390000}"/>
    <cellStyle name="Normal 2 3 2 2 2 3 2 3 2 5" xfId="18574" xr:uid="{00000000-0005-0000-0000-0000F1390000}"/>
    <cellStyle name="Normal 2 3 2 2 2 3 2 3 3" xfId="3586" xr:uid="{00000000-0005-0000-0000-0000F2390000}"/>
    <cellStyle name="Normal 2 3 2 2 2 3 2 3 3 2" xfId="11732" xr:uid="{00000000-0005-0000-0000-0000F3390000}"/>
    <cellStyle name="Normal 2 3 2 2 2 3 2 3 3 2 2" xfId="28028" xr:uid="{00000000-0005-0000-0000-0000F4390000}"/>
    <cellStyle name="Normal 2 3 2 2 2 3 2 3 3 3" xfId="19882" xr:uid="{00000000-0005-0000-0000-0000F5390000}"/>
    <cellStyle name="Normal 2 3 2 2 2 3 2 3 4" xfId="6167" xr:uid="{00000000-0005-0000-0000-0000F6390000}"/>
    <cellStyle name="Normal 2 3 2 2 2 3 2 3 4 2" xfId="14313" xr:uid="{00000000-0005-0000-0000-0000F7390000}"/>
    <cellStyle name="Normal 2 3 2 2 2 3 2 3 4 2 2" xfId="30609" xr:uid="{00000000-0005-0000-0000-0000F8390000}"/>
    <cellStyle name="Normal 2 3 2 2 2 3 2 3 4 3" xfId="22463" xr:uid="{00000000-0005-0000-0000-0000F9390000}"/>
    <cellStyle name="Normal 2 3 2 2 2 3 2 3 5" xfId="9014" xr:uid="{00000000-0005-0000-0000-0000FA390000}"/>
    <cellStyle name="Normal 2 3 2 2 2 3 2 3 5 2" xfId="25310" xr:uid="{00000000-0005-0000-0000-0000FB390000}"/>
    <cellStyle name="Normal 2 3 2 2 2 3 2 3 6" xfId="17164" xr:uid="{00000000-0005-0000-0000-0000FC390000}"/>
    <cellStyle name="Normal 2 3 2 2 2 3 2 4" xfId="1573" xr:uid="{00000000-0005-0000-0000-0000FD390000}"/>
    <cellStyle name="Normal 2 3 2 2 2 3 2 4 2" xfId="4195" xr:uid="{00000000-0005-0000-0000-0000FE390000}"/>
    <cellStyle name="Normal 2 3 2 2 2 3 2 4 2 2" xfId="12341" xr:uid="{00000000-0005-0000-0000-0000FF390000}"/>
    <cellStyle name="Normal 2 3 2 2 2 3 2 4 2 2 2" xfId="28637" xr:uid="{00000000-0005-0000-0000-0000003A0000}"/>
    <cellStyle name="Normal 2 3 2 2 2 3 2 4 2 3" xfId="20491" xr:uid="{00000000-0005-0000-0000-0000013A0000}"/>
    <cellStyle name="Normal 2 3 2 2 2 3 2 4 3" xfId="6872" xr:uid="{00000000-0005-0000-0000-0000023A0000}"/>
    <cellStyle name="Normal 2 3 2 2 2 3 2 4 3 2" xfId="15018" xr:uid="{00000000-0005-0000-0000-0000033A0000}"/>
    <cellStyle name="Normal 2 3 2 2 2 3 2 4 3 2 2" xfId="31314" xr:uid="{00000000-0005-0000-0000-0000043A0000}"/>
    <cellStyle name="Normal 2 3 2 2 2 3 2 4 3 3" xfId="23168" xr:uid="{00000000-0005-0000-0000-0000053A0000}"/>
    <cellStyle name="Normal 2 3 2 2 2 3 2 4 4" xfId="9719" xr:uid="{00000000-0005-0000-0000-0000063A0000}"/>
    <cellStyle name="Normal 2 3 2 2 2 3 2 4 4 2" xfId="26015" xr:uid="{00000000-0005-0000-0000-0000073A0000}"/>
    <cellStyle name="Normal 2 3 2 2 2 3 2 4 5" xfId="17869" xr:uid="{00000000-0005-0000-0000-0000083A0000}"/>
    <cellStyle name="Normal 2 3 2 2 2 3 2 5" xfId="2977" xr:uid="{00000000-0005-0000-0000-0000093A0000}"/>
    <cellStyle name="Normal 2 3 2 2 2 3 2 5 2" xfId="11123" xr:uid="{00000000-0005-0000-0000-00000A3A0000}"/>
    <cellStyle name="Normal 2 3 2 2 2 3 2 5 2 2" xfId="27419" xr:uid="{00000000-0005-0000-0000-00000B3A0000}"/>
    <cellStyle name="Normal 2 3 2 2 2 3 2 5 3" xfId="19273" xr:uid="{00000000-0005-0000-0000-00000C3A0000}"/>
    <cellStyle name="Normal 2 3 2 2 2 3 2 6" xfId="5462" xr:uid="{00000000-0005-0000-0000-00000D3A0000}"/>
    <cellStyle name="Normal 2 3 2 2 2 3 2 6 2" xfId="13608" xr:uid="{00000000-0005-0000-0000-00000E3A0000}"/>
    <cellStyle name="Normal 2 3 2 2 2 3 2 6 2 2" xfId="29904" xr:uid="{00000000-0005-0000-0000-00000F3A0000}"/>
    <cellStyle name="Normal 2 3 2 2 2 3 2 6 3" xfId="21758" xr:uid="{00000000-0005-0000-0000-0000103A0000}"/>
    <cellStyle name="Normal 2 3 2 2 2 3 2 7" xfId="8309" xr:uid="{00000000-0005-0000-0000-0000113A0000}"/>
    <cellStyle name="Normal 2 3 2 2 2 3 2 7 2" xfId="24605" xr:uid="{00000000-0005-0000-0000-0000123A0000}"/>
    <cellStyle name="Normal 2 3 2 2 2 3 2 8" xfId="16459" xr:uid="{00000000-0005-0000-0000-0000133A0000}"/>
    <cellStyle name="Normal 2 3 2 2 2 3 3" xfId="240" xr:uid="{00000000-0005-0000-0000-0000143A0000}"/>
    <cellStyle name="Normal 2 3 2 2 2 3 3 2" xfId="584" xr:uid="{00000000-0005-0000-0000-0000153A0000}"/>
    <cellStyle name="Normal 2 3 2 2 2 3 3 2 2" xfId="1290" xr:uid="{00000000-0005-0000-0000-0000163A0000}"/>
    <cellStyle name="Normal 2 3 2 2 2 3 3 2 2 2" xfId="2700" xr:uid="{00000000-0005-0000-0000-0000173A0000}"/>
    <cellStyle name="Normal 2 3 2 2 2 3 3 2 2 2 2" xfId="5174" xr:uid="{00000000-0005-0000-0000-0000183A0000}"/>
    <cellStyle name="Normal 2 3 2 2 2 3 3 2 2 2 2 2" xfId="13320" xr:uid="{00000000-0005-0000-0000-0000193A0000}"/>
    <cellStyle name="Normal 2 3 2 2 2 3 3 2 2 2 2 2 2" xfId="29616" xr:uid="{00000000-0005-0000-0000-00001A3A0000}"/>
    <cellStyle name="Normal 2 3 2 2 2 3 3 2 2 2 2 3" xfId="21470" xr:uid="{00000000-0005-0000-0000-00001B3A0000}"/>
    <cellStyle name="Normal 2 3 2 2 2 3 3 2 2 2 3" xfId="7999" xr:uid="{00000000-0005-0000-0000-00001C3A0000}"/>
    <cellStyle name="Normal 2 3 2 2 2 3 3 2 2 2 3 2" xfId="16145" xr:uid="{00000000-0005-0000-0000-00001D3A0000}"/>
    <cellStyle name="Normal 2 3 2 2 2 3 3 2 2 2 3 2 2" xfId="32441" xr:uid="{00000000-0005-0000-0000-00001E3A0000}"/>
    <cellStyle name="Normal 2 3 2 2 2 3 3 2 2 2 3 3" xfId="24295" xr:uid="{00000000-0005-0000-0000-00001F3A0000}"/>
    <cellStyle name="Normal 2 3 2 2 2 3 3 2 2 2 4" xfId="10846" xr:uid="{00000000-0005-0000-0000-0000203A0000}"/>
    <cellStyle name="Normal 2 3 2 2 2 3 3 2 2 2 4 2" xfId="27142" xr:uid="{00000000-0005-0000-0000-0000213A0000}"/>
    <cellStyle name="Normal 2 3 2 2 2 3 3 2 2 2 5" xfId="18996" xr:uid="{00000000-0005-0000-0000-0000223A0000}"/>
    <cellStyle name="Normal 2 3 2 2 2 3 3 2 2 3" xfId="3956" xr:uid="{00000000-0005-0000-0000-0000233A0000}"/>
    <cellStyle name="Normal 2 3 2 2 2 3 3 2 2 3 2" xfId="12102" xr:uid="{00000000-0005-0000-0000-0000243A0000}"/>
    <cellStyle name="Normal 2 3 2 2 2 3 3 2 2 3 2 2" xfId="28398" xr:uid="{00000000-0005-0000-0000-0000253A0000}"/>
    <cellStyle name="Normal 2 3 2 2 2 3 3 2 2 3 3" xfId="20252" xr:uid="{00000000-0005-0000-0000-0000263A0000}"/>
    <cellStyle name="Normal 2 3 2 2 2 3 3 2 2 4" xfId="6589" xr:uid="{00000000-0005-0000-0000-0000273A0000}"/>
    <cellStyle name="Normal 2 3 2 2 2 3 3 2 2 4 2" xfId="14735" xr:uid="{00000000-0005-0000-0000-0000283A0000}"/>
    <cellStyle name="Normal 2 3 2 2 2 3 3 2 2 4 2 2" xfId="31031" xr:uid="{00000000-0005-0000-0000-0000293A0000}"/>
    <cellStyle name="Normal 2 3 2 2 2 3 3 2 2 4 3" xfId="22885" xr:uid="{00000000-0005-0000-0000-00002A3A0000}"/>
    <cellStyle name="Normal 2 3 2 2 2 3 3 2 2 5" xfId="9436" xr:uid="{00000000-0005-0000-0000-00002B3A0000}"/>
    <cellStyle name="Normal 2 3 2 2 2 3 3 2 2 5 2" xfId="25732" xr:uid="{00000000-0005-0000-0000-00002C3A0000}"/>
    <cellStyle name="Normal 2 3 2 2 2 3 3 2 2 6" xfId="17586" xr:uid="{00000000-0005-0000-0000-00002D3A0000}"/>
    <cellStyle name="Normal 2 3 2 2 2 3 3 2 3" xfId="1995" xr:uid="{00000000-0005-0000-0000-00002E3A0000}"/>
    <cellStyle name="Normal 2 3 2 2 2 3 3 2 3 2" xfId="4565" xr:uid="{00000000-0005-0000-0000-00002F3A0000}"/>
    <cellStyle name="Normal 2 3 2 2 2 3 3 2 3 2 2" xfId="12711" xr:uid="{00000000-0005-0000-0000-0000303A0000}"/>
    <cellStyle name="Normal 2 3 2 2 2 3 3 2 3 2 2 2" xfId="29007" xr:uid="{00000000-0005-0000-0000-0000313A0000}"/>
    <cellStyle name="Normal 2 3 2 2 2 3 3 2 3 2 3" xfId="20861" xr:uid="{00000000-0005-0000-0000-0000323A0000}"/>
    <cellStyle name="Normal 2 3 2 2 2 3 3 2 3 3" xfId="7294" xr:uid="{00000000-0005-0000-0000-0000333A0000}"/>
    <cellStyle name="Normal 2 3 2 2 2 3 3 2 3 3 2" xfId="15440" xr:uid="{00000000-0005-0000-0000-0000343A0000}"/>
    <cellStyle name="Normal 2 3 2 2 2 3 3 2 3 3 2 2" xfId="31736" xr:uid="{00000000-0005-0000-0000-0000353A0000}"/>
    <cellStyle name="Normal 2 3 2 2 2 3 3 2 3 3 3" xfId="23590" xr:uid="{00000000-0005-0000-0000-0000363A0000}"/>
    <cellStyle name="Normal 2 3 2 2 2 3 3 2 3 4" xfId="10141" xr:uid="{00000000-0005-0000-0000-0000373A0000}"/>
    <cellStyle name="Normal 2 3 2 2 2 3 3 2 3 4 2" xfId="26437" xr:uid="{00000000-0005-0000-0000-0000383A0000}"/>
    <cellStyle name="Normal 2 3 2 2 2 3 3 2 3 5" xfId="18291" xr:uid="{00000000-0005-0000-0000-0000393A0000}"/>
    <cellStyle name="Normal 2 3 2 2 2 3 3 2 4" xfId="3347" xr:uid="{00000000-0005-0000-0000-00003A3A0000}"/>
    <cellStyle name="Normal 2 3 2 2 2 3 3 2 4 2" xfId="11493" xr:uid="{00000000-0005-0000-0000-00003B3A0000}"/>
    <cellStyle name="Normal 2 3 2 2 2 3 3 2 4 2 2" xfId="27789" xr:uid="{00000000-0005-0000-0000-00003C3A0000}"/>
    <cellStyle name="Normal 2 3 2 2 2 3 3 2 4 3" xfId="19643" xr:uid="{00000000-0005-0000-0000-00003D3A0000}"/>
    <cellStyle name="Normal 2 3 2 2 2 3 3 2 5" xfId="5884" xr:uid="{00000000-0005-0000-0000-00003E3A0000}"/>
    <cellStyle name="Normal 2 3 2 2 2 3 3 2 5 2" xfId="14030" xr:uid="{00000000-0005-0000-0000-00003F3A0000}"/>
    <cellStyle name="Normal 2 3 2 2 2 3 3 2 5 2 2" xfId="30326" xr:uid="{00000000-0005-0000-0000-0000403A0000}"/>
    <cellStyle name="Normal 2 3 2 2 2 3 3 2 5 3" xfId="22180" xr:uid="{00000000-0005-0000-0000-0000413A0000}"/>
    <cellStyle name="Normal 2 3 2 2 2 3 3 2 6" xfId="8731" xr:uid="{00000000-0005-0000-0000-0000423A0000}"/>
    <cellStyle name="Normal 2 3 2 2 2 3 3 2 6 2" xfId="25027" xr:uid="{00000000-0005-0000-0000-0000433A0000}"/>
    <cellStyle name="Normal 2 3 2 2 2 3 3 2 7" xfId="16881" xr:uid="{00000000-0005-0000-0000-0000443A0000}"/>
    <cellStyle name="Normal 2 3 2 2 2 3 3 3" xfId="946" xr:uid="{00000000-0005-0000-0000-0000453A0000}"/>
    <cellStyle name="Normal 2 3 2 2 2 3 3 3 2" xfId="2356" xr:uid="{00000000-0005-0000-0000-0000463A0000}"/>
    <cellStyle name="Normal 2 3 2 2 2 3 3 3 2 2" xfId="4878" xr:uid="{00000000-0005-0000-0000-0000473A0000}"/>
    <cellStyle name="Normal 2 3 2 2 2 3 3 3 2 2 2" xfId="13024" xr:uid="{00000000-0005-0000-0000-0000483A0000}"/>
    <cellStyle name="Normal 2 3 2 2 2 3 3 3 2 2 2 2" xfId="29320" xr:uid="{00000000-0005-0000-0000-0000493A0000}"/>
    <cellStyle name="Normal 2 3 2 2 2 3 3 3 2 2 3" xfId="21174" xr:uid="{00000000-0005-0000-0000-00004A3A0000}"/>
    <cellStyle name="Normal 2 3 2 2 2 3 3 3 2 3" xfId="7655" xr:uid="{00000000-0005-0000-0000-00004B3A0000}"/>
    <cellStyle name="Normal 2 3 2 2 2 3 3 3 2 3 2" xfId="15801" xr:uid="{00000000-0005-0000-0000-00004C3A0000}"/>
    <cellStyle name="Normal 2 3 2 2 2 3 3 3 2 3 2 2" xfId="32097" xr:uid="{00000000-0005-0000-0000-00004D3A0000}"/>
    <cellStyle name="Normal 2 3 2 2 2 3 3 3 2 3 3" xfId="23951" xr:uid="{00000000-0005-0000-0000-00004E3A0000}"/>
    <cellStyle name="Normal 2 3 2 2 2 3 3 3 2 4" xfId="10502" xr:uid="{00000000-0005-0000-0000-00004F3A0000}"/>
    <cellStyle name="Normal 2 3 2 2 2 3 3 3 2 4 2" xfId="26798" xr:uid="{00000000-0005-0000-0000-0000503A0000}"/>
    <cellStyle name="Normal 2 3 2 2 2 3 3 3 2 5" xfId="18652" xr:uid="{00000000-0005-0000-0000-0000513A0000}"/>
    <cellStyle name="Normal 2 3 2 2 2 3 3 3 3" xfId="3660" xr:uid="{00000000-0005-0000-0000-0000523A0000}"/>
    <cellStyle name="Normal 2 3 2 2 2 3 3 3 3 2" xfId="11806" xr:uid="{00000000-0005-0000-0000-0000533A0000}"/>
    <cellStyle name="Normal 2 3 2 2 2 3 3 3 3 2 2" xfId="28102" xr:uid="{00000000-0005-0000-0000-0000543A0000}"/>
    <cellStyle name="Normal 2 3 2 2 2 3 3 3 3 3" xfId="19956" xr:uid="{00000000-0005-0000-0000-0000553A0000}"/>
    <cellStyle name="Normal 2 3 2 2 2 3 3 3 4" xfId="6245" xr:uid="{00000000-0005-0000-0000-0000563A0000}"/>
    <cellStyle name="Normal 2 3 2 2 2 3 3 3 4 2" xfId="14391" xr:uid="{00000000-0005-0000-0000-0000573A0000}"/>
    <cellStyle name="Normal 2 3 2 2 2 3 3 3 4 2 2" xfId="30687" xr:uid="{00000000-0005-0000-0000-0000583A0000}"/>
    <cellStyle name="Normal 2 3 2 2 2 3 3 3 4 3" xfId="22541" xr:uid="{00000000-0005-0000-0000-0000593A0000}"/>
    <cellStyle name="Normal 2 3 2 2 2 3 3 3 5" xfId="9092" xr:uid="{00000000-0005-0000-0000-00005A3A0000}"/>
    <cellStyle name="Normal 2 3 2 2 2 3 3 3 5 2" xfId="25388" xr:uid="{00000000-0005-0000-0000-00005B3A0000}"/>
    <cellStyle name="Normal 2 3 2 2 2 3 3 3 6" xfId="17242" xr:uid="{00000000-0005-0000-0000-00005C3A0000}"/>
    <cellStyle name="Normal 2 3 2 2 2 3 3 4" xfId="1651" xr:uid="{00000000-0005-0000-0000-00005D3A0000}"/>
    <cellStyle name="Normal 2 3 2 2 2 3 3 4 2" xfId="4269" xr:uid="{00000000-0005-0000-0000-00005E3A0000}"/>
    <cellStyle name="Normal 2 3 2 2 2 3 3 4 2 2" xfId="12415" xr:uid="{00000000-0005-0000-0000-00005F3A0000}"/>
    <cellStyle name="Normal 2 3 2 2 2 3 3 4 2 2 2" xfId="28711" xr:uid="{00000000-0005-0000-0000-0000603A0000}"/>
    <cellStyle name="Normal 2 3 2 2 2 3 3 4 2 3" xfId="20565" xr:uid="{00000000-0005-0000-0000-0000613A0000}"/>
    <cellStyle name="Normal 2 3 2 2 2 3 3 4 3" xfId="6950" xr:uid="{00000000-0005-0000-0000-0000623A0000}"/>
    <cellStyle name="Normal 2 3 2 2 2 3 3 4 3 2" xfId="15096" xr:uid="{00000000-0005-0000-0000-0000633A0000}"/>
    <cellStyle name="Normal 2 3 2 2 2 3 3 4 3 2 2" xfId="31392" xr:uid="{00000000-0005-0000-0000-0000643A0000}"/>
    <cellStyle name="Normal 2 3 2 2 2 3 3 4 3 3" xfId="23246" xr:uid="{00000000-0005-0000-0000-0000653A0000}"/>
    <cellStyle name="Normal 2 3 2 2 2 3 3 4 4" xfId="9797" xr:uid="{00000000-0005-0000-0000-0000663A0000}"/>
    <cellStyle name="Normal 2 3 2 2 2 3 3 4 4 2" xfId="26093" xr:uid="{00000000-0005-0000-0000-0000673A0000}"/>
    <cellStyle name="Normal 2 3 2 2 2 3 3 4 5" xfId="17947" xr:uid="{00000000-0005-0000-0000-0000683A0000}"/>
    <cellStyle name="Normal 2 3 2 2 2 3 3 5" xfId="3051" xr:uid="{00000000-0005-0000-0000-0000693A0000}"/>
    <cellStyle name="Normal 2 3 2 2 2 3 3 5 2" xfId="11197" xr:uid="{00000000-0005-0000-0000-00006A3A0000}"/>
    <cellStyle name="Normal 2 3 2 2 2 3 3 5 2 2" xfId="27493" xr:uid="{00000000-0005-0000-0000-00006B3A0000}"/>
    <cellStyle name="Normal 2 3 2 2 2 3 3 5 3" xfId="19347" xr:uid="{00000000-0005-0000-0000-00006C3A0000}"/>
    <cellStyle name="Normal 2 3 2 2 2 3 3 6" xfId="5540" xr:uid="{00000000-0005-0000-0000-00006D3A0000}"/>
    <cellStyle name="Normal 2 3 2 2 2 3 3 6 2" xfId="13686" xr:uid="{00000000-0005-0000-0000-00006E3A0000}"/>
    <cellStyle name="Normal 2 3 2 2 2 3 3 6 2 2" xfId="29982" xr:uid="{00000000-0005-0000-0000-00006F3A0000}"/>
    <cellStyle name="Normal 2 3 2 2 2 3 3 6 3" xfId="21836" xr:uid="{00000000-0005-0000-0000-0000703A0000}"/>
    <cellStyle name="Normal 2 3 2 2 2 3 3 7" xfId="8387" xr:uid="{00000000-0005-0000-0000-0000713A0000}"/>
    <cellStyle name="Normal 2 3 2 2 2 3 3 7 2" xfId="24683" xr:uid="{00000000-0005-0000-0000-0000723A0000}"/>
    <cellStyle name="Normal 2 3 2 2 2 3 3 8" xfId="16537" xr:uid="{00000000-0005-0000-0000-0000733A0000}"/>
    <cellStyle name="Normal 2 3 2 2 2 3 4" xfId="326" xr:uid="{00000000-0005-0000-0000-0000743A0000}"/>
    <cellStyle name="Normal 2 3 2 2 2 3 4 2" xfId="670" xr:uid="{00000000-0005-0000-0000-0000753A0000}"/>
    <cellStyle name="Normal 2 3 2 2 2 3 4 2 2" xfId="1376" xr:uid="{00000000-0005-0000-0000-0000763A0000}"/>
    <cellStyle name="Normal 2 3 2 2 2 3 4 2 2 2" xfId="2786" xr:uid="{00000000-0005-0000-0000-0000773A0000}"/>
    <cellStyle name="Normal 2 3 2 2 2 3 4 2 2 2 2" xfId="5248" xr:uid="{00000000-0005-0000-0000-0000783A0000}"/>
    <cellStyle name="Normal 2 3 2 2 2 3 4 2 2 2 2 2" xfId="13394" xr:uid="{00000000-0005-0000-0000-0000793A0000}"/>
    <cellStyle name="Normal 2 3 2 2 2 3 4 2 2 2 2 2 2" xfId="29690" xr:uid="{00000000-0005-0000-0000-00007A3A0000}"/>
    <cellStyle name="Normal 2 3 2 2 2 3 4 2 2 2 2 3" xfId="21544" xr:uid="{00000000-0005-0000-0000-00007B3A0000}"/>
    <cellStyle name="Normal 2 3 2 2 2 3 4 2 2 2 3" xfId="8085" xr:uid="{00000000-0005-0000-0000-00007C3A0000}"/>
    <cellStyle name="Normal 2 3 2 2 2 3 4 2 2 2 3 2" xfId="16231" xr:uid="{00000000-0005-0000-0000-00007D3A0000}"/>
    <cellStyle name="Normal 2 3 2 2 2 3 4 2 2 2 3 2 2" xfId="32527" xr:uid="{00000000-0005-0000-0000-00007E3A0000}"/>
    <cellStyle name="Normal 2 3 2 2 2 3 4 2 2 2 3 3" xfId="24381" xr:uid="{00000000-0005-0000-0000-00007F3A0000}"/>
    <cellStyle name="Normal 2 3 2 2 2 3 4 2 2 2 4" xfId="10932" xr:uid="{00000000-0005-0000-0000-0000803A0000}"/>
    <cellStyle name="Normal 2 3 2 2 2 3 4 2 2 2 4 2" xfId="27228" xr:uid="{00000000-0005-0000-0000-0000813A0000}"/>
    <cellStyle name="Normal 2 3 2 2 2 3 4 2 2 2 5" xfId="19082" xr:uid="{00000000-0005-0000-0000-0000823A0000}"/>
    <cellStyle name="Normal 2 3 2 2 2 3 4 2 2 3" xfId="4030" xr:uid="{00000000-0005-0000-0000-0000833A0000}"/>
    <cellStyle name="Normal 2 3 2 2 2 3 4 2 2 3 2" xfId="12176" xr:uid="{00000000-0005-0000-0000-0000843A0000}"/>
    <cellStyle name="Normal 2 3 2 2 2 3 4 2 2 3 2 2" xfId="28472" xr:uid="{00000000-0005-0000-0000-0000853A0000}"/>
    <cellStyle name="Normal 2 3 2 2 2 3 4 2 2 3 3" xfId="20326" xr:uid="{00000000-0005-0000-0000-0000863A0000}"/>
    <cellStyle name="Normal 2 3 2 2 2 3 4 2 2 4" xfId="6675" xr:uid="{00000000-0005-0000-0000-0000873A0000}"/>
    <cellStyle name="Normal 2 3 2 2 2 3 4 2 2 4 2" xfId="14821" xr:uid="{00000000-0005-0000-0000-0000883A0000}"/>
    <cellStyle name="Normal 2 3 2 2 2 3 4 2 2 4 2 2" xfId="31117" xr:uid="{00000000-0005-0000-0000-0000893A0000}"/>
    <cellStyle name="Normal 2 3 2 2 2 3 4 2 2 4 3" xfId="22971" xr:uid="{00000000-0005-0000-0000-00008A3A0000}"/>
    <cellStyle name="Normal 2 3 2 2 2 3 4 2 2 5" xfId="9522" xr:uid="{00000000-0005-0000-0000-00008B3A0000}"/>
    <cellStyle name="Normal 2 3 2 2 2 3 4 2 2 5 2" xfId="25818" xr:uid="{00000000-0005-0000-0000-00008C3A0000}"/>
    <cellStyle name="Normal 2 3 2 2 2 3 4 2 2 6" xfId="17672" xr:uid="{00000000-0005-0000-0000-00008D3A0000}"/>
    <cellStyle name="Normal 2 3 2 2 2 3 4 2 3" xfId="2081" xr:uid="{00000000-0005-0000-0000-00008E3A0000}"/>
    <cellStyle name="Normal 2 3 2 2 2 3 4 2 3 2" xfId="4639" xr:uid="{00000000-0005-0000-0000-00008F3A0000}"/>
    <cellStyle name="Normal 2 3 2 2 2 3 4 2 3 2 2" xfId="12785" xr:uid="{00000000-0005-0000-0000-0000903A0000}"/>
    <cellStyle name="Normal 2 3 2 2 2 3 4 2 3 2 2 2" xfId="29081" xr:uid="{00000000-0005-0000-0000-0000913A0000}"/>
    <cellStyle name="Normal 2 3 2 2 2 3 4 2 3 2 3" xfId="20935" xr:uid="{00000000-0005-0000-0000-0000923A0000}"/>
    <cellStyle name="Normal 2 3 2 2 2 3 4 2 3 3" xfId="7380" xr:uid="{00000000-0005-0000-0000-0000933A0000}"/>
    <cellStyle name="Normal 2 3 2 2 2 3 4 2 3 3 2" xfId="15526" xr:uid="{00000000-0005-0000-0000-0000943A0000}"/>
    <cellStyle name="Normal 2 3 2 2 2 3 4 2 3 3 2 2" xfId="31822" xr:uid="{00000000-0005-0000-0000-0000953A0000}"/>
    <cellStyle name="Normal 2 3 2 2 2 3 4 2 3 3 3" xfId="23676" xr:uid="{00000000-0005-0000-0000-0000963A0000}"/>
    <cellStyle name="Normal 2 3 2 2 2 3 4 2 3 4" xfId="10227" xr:uid="{00000000-0005-0000-0000-0000973A0000}"/>
    <cellStyle name="Normal 2 3 2 2 2 3 4 2 3 4 2" xfId="26523" xr:uid="{00000000-0005-0000-0000-0000983A0000}"/>
    <cellStyle name="Normal 2 3 2 2 2 3 4 2 3 5" xfId="18377" xr:uid="{00000000-0005-0000-0000-0000993A0000}"/>
    <cellStyle name="Normal 2 3 2 2 2 3 4 2 4" xfId="3421" xr:uid="{00000000-0005-0000-0000-00009A3A0000}"/>
    <cellStyle name="Normal 2 3 2 2 2 3 4 2 4 2" xfId="11567" xr:uid="{00000000-0005-0000-0000-00009B3A0000}"/>
    <cellStyle name="Normal 2 3 2 2 2 3 4 2 4 2 2" xfId="27863" xr:uid="{00000000-0005-0000-0000-00009C3A0000}"/>
    <cellStyle name="Normal 2 3 2 2 2 3 4 2 4 3" xfId="19717" xr:uid="{00000000-0005-0000-0000-00009D3A0000}"/>
    <cellStyle name="Normal 2 3 2 2 2 3 4 2 5" xfId="5970" xr:uid="{00000000-0005-0000-0000-00009E3A0000}"/>
    <cellStyle name="Normal 2 3 2 2 2 3 4 2 5 2" xfId="14116" xr:uid="{00000000-0005-0000-0000-00009F3A0000}"/>
    <cellStyle name="Normal 2 3 2 2 2 3 4 2 5 2 2" xfId="30412" xr:uid="{00000000-0005-0000-0000-0000A03A0000}"/>
    <cellStyle name="Normal 2 3 2 2 2 3 4 2 5 3" xfId="22266" xr:uid="{00000000-0005-0000-0000-0000A13A0000}"/>
    <cellStyle name="Normal 2 3 2 2 2 3 4 2 6" xfId="8817" xr:uid="{00000000-0005-0000-0000-0000A23A0000}"/>
    <cellStyle name="Normal 2 3 2 2 2 3 4 2 6 2" xfId="25113" xr:uid="{00000000-0005-0000-0000-0000A33A0000}"/>
    <cellStyle name="Normal 2 3 2 2 2 3 4 2 7" xfId="16967" xr:uid="{00000000-0005-0000-0000-0000A43A0000}"/>
    <cellStyle name="Normal 2 3 2 2 2 3 4 3" xfId="1032" xr:uid="{00000000-0005-0000-0000-0000A53A0000}"/>
    <cellStyle name="Normal 2 3 2 2 2 3 4 3 2" xfId="2442" xr:uid="{00000000-0005-0000-0000-0000A63A0000}"/>
    <cellStyle name="Normal 2 3 2 2 2 3 4 3 2 2" xfId="4952" xr:uid="{00000000-0005-0000-0000-0000A73A0000}"/>
    <cellStyle name="Normal 2 3 2 2 2 3 4 3 2 2 2" xfId="13098" xr:uid="{00000000-0005-0000-0000-0000A83A0000}"/>
    <cellStyle name="Normal 2 3 2 2 2 3 4 3 2 2 2 2" xfId="29394" xr:uid="{00000000-0005-0000-0000-0000A93A0000}"/>
    <cellStyle name="Normal 2 3 2 2 2 3 4 3 2 2 3" xfId="21248" xr:uid="{00000000-0005-0000-0000-0000AA3A0000}"/>
    <cellStyle name="Normal 2 3 2 2 2 3 4 3 2 3" xfId="7741" xr:uid="{00000000-0005-0000-0000-0000AB3A0000}"/>
    <cellStyle name="Normal 2 3 2 2 2 3 4 3 2 3 2" xfId="15887" xr:uid="{00000000-0005-0000-0000-0000AC3A0000}"/>
    <cellStyle name="Normal 2 3 2 2 2 3 4 3 2 3 2 2" xfId="32183" xr:uid="{00000000-0005-0000-0000-0000AD3A0000}"/>
    <cellStyle name="Normal 2 3 2 2 2 3 4 3 2 3 3" xfId="24037" xr:uid="{00000000-0005-0000-0000-0000AE3A0000}"/>
    <cellStyle name="Normal 2 3 2 2 2 3 4 3 2 4" xfId="10588" xr:uid="{00000000-0005-0000-0000-0000AF3A0000}"/>
    <cellStyle name="Normal 2 3 2 2 2 3 4 3 2 4 2" xfId="26884" xr:uid="{00000000-0005-0000-0000-0000B03A0000}"/>
    <cellStyle name="Normal 2 3 2 2 2 3 4 3 2 5" xfId="18738" xr:uid="{00000000-0005-0000-0000-0000B13A0000}"/>
    <cellStyle name="Normal 2 3 2 2 2 3 4 3 3" xfId="3734" xr:uid="{00000000-0005-0000-0000-0000B23A0000}"/>
    <cellStyle name="Normal 2 3 2 2 2 3 4 3 3 2" xfId="11880" xr:uid="{00000000-0005-0000-0000-0000B33A0000}"/>
    <cellStyle name="Normal 2 3 2 2 2 3 4 3 3 2 2" xfId="28176" xr:uid="{00000000-0005-0000-0000-0000B43A0000}"/>
    <cellStyle name="Normal 2 3 2 2 2 3 4 3 3 3" xfId="20030" xr:uid="{00000000-0005-0000-0000-0000B53A0000}"/>
    <cellStyle name="Normal 2 3 2 2 2 3 4 3 4" xfId="6331" xr:uid="{00000000-0005-0000-0000-0000B63A0000}"/>
    <cellStyle name="Normal 2 3 2 2 2 3 4 3 4 2" xfId="14477" xr:uid="{00000000-0005-0000-0000-0000B73A0000}"/>
    <cellStyle name="Normal 2 3 2 2 2 3 4 3 4 2 2" xfId="30773" xr:uid="{00000000-0005-0000-0000-0000B83A0000}"/>
    <cellStyle name="Normal 2 3 2 2 2 3 4 3 4 3" xfId="22627" xr:uid="{00000000-0005-0000-0000-0000B93A0000}"/>
    <cellStyle name="Normal 2 3 2 2 2 3 4 3 5" xfId="9178" xr:uid="{00000000-0005-0000-0000-0000BA3A0000}"/>
    <cellStyle name="Normal 2 3 2 2 2 3 4 3 5 2" xfId="25474" xr:uid="{00000000-0005-0000-0000-0000BB3A0000}"/>
    <cellStyle name="Normal 2 3 2 2 2 3 4 3 6" xfId="17328" xr:uid="{00000000-0005-0000-0000-0000BC3A0000}"/>
    <cellStyle name="Normal 2 3 2 2 2 3 4 4" xfId="1737" xr:uid="{00000000-0005-0000-0000-0000BD3A0000}"/>
    <cellStyle name="Normal 2 3 2 2 2 3 4 4 2" xfId="4343" xr:uid="{00000000-0005-0000-0000-0000BE3A0000}"/>
    <cellStyle name="Normal 2 3 2 2 2 3 4 4 2 2" xfId="12489" xr:uid="{00000000-0005-0000-0000-0000BF3A0000}"/>
    <cellStyle name="Normal 2 3 2 2 2 3 4 4 2 2 2" xfId="28785" xr:uid="{00000000-0005-0000-0000-0000C03A0000}"/>
    <cellStyle name="Normal 2 3 2 2 2 3 4 4 2 3" xfId="20639" xr:uid="{00000000-0005-0000-0000-0000C13A0000}"/>
    <cellStyle name="Normal 2 3 2 2 2 3 4 4 3" xfId="7036" xr:uid="{00000000-0005-0000-0000-0000C23A0000}"/>
    <cellStyle name="Normal 2 3 2 2 2 3 4 4 3 2" xfId="15182" xr:uid="{00000000-0005-0000-0000-0000C33A0000}"/>
    <cellStyle name="Normal 2 3 2 2 2 3 4 4 3 2 2" xfId="31478" xr:uid="{00000000-0005-0000-0000-0000C43A0000}"/>
    <cellStyle name="Normal 2 3 2 2 2 3 4 4 3 3" xfId="23332" xr:uid="{00000000-0005-0000-0000-0000C53A0000}"/>
    <cellStyle name="Normal 2 3 2 2 2 3 4 4 4" xfId="9883" xr:uid="{00000000-0005-0000-0000-0000C63A0000}"/>
    <cellStyle name="Normal 2 3 2 2 2 3 4 4 4 2" xfId="26179" xr:uid="{00000000-0005-0000-0000-0000C73A0000}"/>
    <cellStyle name="Normal 2 3 2 2 2 3 4 4 5" xfId="18033" xr:uid="{00000000-0005-0000-0000-0000C83A0000}"/>
    <cellStyle name="Normal 2 3 2 2 2 3 4 5" xfId="3125" xr:uid="{00000000-0005-0000-0000-0000C93A0000}"/>
    <cellStyle name="Normal 2 3 2 2 2 3 4 5 2" xfId="11271" xr:uid="{00000000-0005-0000-0000-0000CA3A0000}"/>
    <cellStyle name="Normal 2 3 2 2 2 3 4 5 2 2" xfId="27567" xr:uid="{00000000-0005-0000-0000-0000CB3A0000}"/>
    <cellStyle name="Normal 2 3 2 2 2 3 4 5 3" xfId="19421" xr:uid="{00000000-0005-0000-0000-0000CC3A0000}"/>
    <cellStyle name="Normal 2 3 2 2 2 3 4 6" xfId="5626" xr:uid="{00000000-0005-0000-0000-0000CD3A0000}"/>
    <cellStyle name="Normal 2 3 2 2 2 3 4 6 2" xfId="13772" xr:uid="{00000000-0005-0000-0000-0000CE3A0000}"/>
    <cellStyle name="Normal 2 3 2 2 2 3 4 6 2 2" xfId="30068" xr:uid="{00000000-0005-0000-0000-0000CF3A0000}"/>
    <cellStyle name="Normal 2 3 2 2 2 3 4 6 3" xfId="21922" xr:uid="{00000000-0005-0000-0000-0000D03A0000}"/>
    <cellStyle name="Normal 2 3 2 2 2 3 4 7" xfId="8473" xr:uid="{00000000-0005-0000-0000-0000D13A0000}"/>
    <cellStyle name="Normal 2 3 2 2 2 3 4 7 2" xfId="24769" xr:uid="{00000000-0005-0000-0000-0000D23A0000}"/>
    <cellStyle name="Normal 2 3 2 2 2 3 4 8" xfId="16623" xr:uid="{00000000-0005-0000-0000-0000D33A0000}"/>
    <cellStyle name="Normal 2 3 2 2 2 3 5" xfId="416" xr:uid="{00000000-0005-0000-0000-0000D43A0000}"/>
    <cellStyle name="Normal 2 3 2 2 2 3 5 2" xfId="1122" xr:uid="{00000000-0005-0000-0000-0000D53A0000}"/>
    <cellStyle name="Normal 2 3 2 2 2 3 5 2 2" xfId="2532" xr:uid="{00000000-0005-0000-0000-0000D63A0000}"/>
    <cellStyle name="Normal 2 3 2 2 2 3 5 2 2 2" xfId="5026" xr:uid="{00000000-0005-0000-0000-0000D73A0000}"/>
    <cellStyle name="Normal 2 3 2 2 2 3 5 2 2 2 2" xfId="13172" xr:uid="{00000000-0005-0000-0000-0000D83A0000}"/>
    <cellStyle name="Normal 2 3 2 2 2 3 5 2 2 2 2 2" xfId="29468" xr:uid="{00000000-0005-0000-0000-0000D93A0000}"/>
    <cellStyle name="Normal 2 3 2 2 2 3 5 2 2 2 3" xfId="21322" xr:uid="{00000000-0005-0000-0000-0000DA3A0000}"/>
    <cellStyle name="Normal 2 3 2 2 2 3 5 2 2 3" xfId="7831" xr:uid="{00000000-0005-0000-0000-0000DB3A0000}"/>
    <cellStyle name="Normal 2 3 2 2 2 3 5 2 2 3 2" xfId="15977" xr:uid="{00000000-0005-0000-0000-0000DC3A0000}"/>
    <cellStyle name="Normal 2 3 2 2 2 3 5 2 2 3 2 2" xfId="32273" xr:uid="{00000000-0005-0000-0000-0000DD3A0000}"/>
    <cellStyle name="Normal 2 3 2 2 2 3 5 2 2 3 3" xfId="24127" xr:uid="{00000000-0005-0000-0000-0000DE3A0000}"/>
    <cellStyle name="Normal 2 3 2 2 2 3 5 2 2 4" xfId="10678" xr:uid="{00000000-0005-0000-0000-0000DF3A0000}"/>
    <cellStyle name="Normal 2 3 2 2 2 3 5 2 2 4 2" xfId="26974" xr:uid="{00000000-0005-0000-0000-0000E03A0000}"/>
    <cellStyle name="Normal 2 3 2 2 2 3 5 2 2 5" xfId="18828" xr:uid="{00000000-0005-0000-0000-0000E13A0000}"/>
    <cellStyle name="Normal 2 3 2 2 2 3 5 2 3" xfId="3808" xr:uid="{00000000-0005-0000-0000-0000E23A0000}"/>
    <cellStyle name="Normal 2 3 2 2 2 3 5 2 3 2" xfId="11954" xr:uid="{00000000-0005-0000-0000-0000E33A0000}"/>
    <cellStyle name="Normal 2 3 2 2 2 3 5 2 3 2 2" xfId="28250" xr:uid="{00000000-0005-0000-0000-0000E43A0000}"/>
    <cellStyle name="Normal 2 3 2 2 2 3 5 2 3 3" xfId="20104" xr:uid="{00000000-0005-0000-0000-0000E53A0000}"/>
    <cellStyle name="Normal 2 3 2 2 2 3 5 2 4" xfId="6421" xr:uid="{00000000-0005-0000-0000-0000E63A0000}"/>
    <cellStyle name="Normal 2 3 2 2 2 3 5 2 4 2" xfId="14567" xr:uid="{00000000-0005-0000-0000-0000E73A0000}"/>
    <cellStyle name="Normal 2 3 2 2 2 3 5 2 4 2 2" xfId="30863" xr:uid="{00000000-0005-0000-0000-0000E83A0000}"/>
    <cellStyle name="Normal 2 3 2 2 2 3 5 2 4 3" xfId="22717" xr:uid="{00000000-0005-0000-0000-0000E93A0000}"/>
    <cellStyle name="Normal 2 3 2 2 2 3 5 2 5" xfId="9268" xr:uid="{00000000-0005-0000-0000-0000EA3A0000}"/>
    <cellStyle name="Normal 2 3 2 2 2 3 5 2 5 2" xfId="25564" xr:uid="{00000000-0005-0000-0000-0000EB3A0000}"/>
    <cellStyle name="Normal 2 3 2 2 2 3 5 2 6" xfId="17418" xr:uid="{00000000-0005-0000-0000-0000EC3A0000}"/>
    <cellStyle name="Normal 2 3 2 2 2 3 5 3" xfId="1827" xr:uid="{00000000-0005-0000-0000-0000ED3A0000}"/>
    <cellStyle name="Normal 2 3 2 2 2 3 5 3 2" xfId="4417" xr:uid="{00000000-0005-0000-0000-0000EE3A0000}"/>
    <cellStyle name="Normal 2 3 2 2 2 3 5 3 2 2" xfId="12563" xr:uid="{00000000-0005-0000-0000-0000EF3A0000}"/>
    <cellStyle name="Normal 2 3 2 2 2 3 5 3 2 2 2" xfId="28859" xr:uid="{00000000-0005-0000-0000-0000F03A0000}"/>
    <cellStyle name="Normal 2 3 2 2 2 3 5 3 2 3" xfId="20713" xr:uid="{00000000-0005-0000-0000-0000F13A0000}"/>
    <cellStyle name="Normal 2 3 2 2 2 3 5 3 3" xfId="7126" xr:uid="{00000000-0005-0000-0000-0000F23A0000}"/>
    <cellStyle name="Normal 2 3 2 2 2 3 5 3 3 2" xfId="15272" xr:uid="{00000000-0005-0000-0000-0000F33A0000}"/>
    <cellStyle name="Normal 2 3 2 2 2 3 5 3 3 2 2" xfId="31568" xr:uid="{00000000-0005-0000-0000-0000F43A0000}"/>
    <cellStyle name="Normal 2 3 2 2 2 3 5 3 3 3" xfId="23422" xr:uid="{00000000-0005-0000-0000-0000F53A0000}"/>
    <cellStyle name="Normal 2 3 2 2 2 3 5 3 4" xfId="9973" xr:uid="{00000000-0005-0000-0000-0000F63A0000}"/>
    <cellStyle name="Normal 2 3 2 2 2 3 5 3 4 2" xfId="26269" xr:uid="{00000000-0005-0000-0000-0000F73A0000}"/>
    <cellStyle name="Normal 2 3 2 2 2 3 5 3 5" xfId="18123" xr:uid="{00000000-0005-0000-0000-0000F83A0000}"/>
    <cellStyle name="Normal 2 3 2 2 2 3 5 4" xfId="3199" xr:uid="{00000000-0005-0000-0000-0000F93A0000}"/>
    <cellStyle name="Normal 2 3 2 2 2 3 5 4 2" xfId="11345" xr:uid="{00000000-0005-0000-0000-0000FA3A0000}"/>
    <cellStyle name="Normal 2 3 2 2 2 3 5 4 2 2" xfId="27641" xr:uid="{00000000-0005-0000-0000-0000FB3A0000}"/>
    <cellStyle name="Normal 2 3 2 2 2 3 5 4 3" xfId="19495" xr:uid="{00000000-0005-0000-0000-0000FC3A0000}"/>
    <cellStyle name="Normal 2 3 2 2 2 3 5 5" xfId="5716" xr:uid="{00000000-0005-0000-0000-0000FD3A0000}"/>
    <cellStyle name="Normal 2 3 2 2 2 3 5 5 2" xfId="13862" xr:uid="{00000000-0005-0000-0000-0000FE3A0000}"/>
    <cellStyle name="Normal 2 3 2 2 2 3 5 5 2 2" xfId="30158" xr:uid="{00000000-0005-0000-0000-0000FF3A0000}"/>
    <cellStyle name="Normal 2 3 2 2 2 3 5 5 3" xfId="22012" xr:uid="{00000000-0005-0000-0000-0000003B0000}"/>
    <cellStyle name="Normal 2 3 2 2 2 3 5 6" xfId="8563" xr:uid="{00000000-0005-0000-0000-0000013B0000}"/>
    <cellStyle name="Normal 2 3 2 2 2 3 5 6 2" xfId="24859" xr:uid="{00000000-0005-0000-0000-0000023B0000}"/>
    <cellStyle name="Normal 2 3 2 2 2 3 5 7" xfId="16713" xr:uid="{00000000-0005-0000-0000-0000033B0000}"/>
    <cellStyle name="Normal 2 3 2 2 2 3 6" xfId="778" xr:uid="{00000000-0005-0000-0000-0000043B0000}"/>
    <cellStyle name="Normal 2 3 2 2 2 3 6 2" xfId="2188" xr:uid="{00000000-0005-0000-0000-0000053B0000}"/>
    <cellStyle name="Normal 2 3 2 2 2 3 6 2 2" xfId="4730" xr:uid="{00000000-0005-0000-0000-0000063B0000}"/>
    <cellStyle name="Normal 2 3 2 2 2 3 6 2 2 2" xfId="12876" xr:uid="{00000000-0005-0000-0000-0000073B0000}"/>
    <cellStyle name="Normal 2 3 2 2 2 3 6 2 2 2 2" xfId="29172" xr:uid="{00000000-0005-0000-0000-0000083B0000}"/>
    <cellStyle name="Normal 2 3 2 2 2 3 6 2 2 3" xfId="21026" xr:uid="{00000000-0005-0000-0000-0000093B0000}"/>
    <cellStyle name="Normal 2 3 2 2 2 3 6 2 3" xfId="7487" xr:uid="{00000000-0005-0000-0000-00000A3B0000}"/>
    <cellStyle name="Normal 2 3 2 2 2 3 6 2 3 2" xfId="15633" xr:uid="{00000000-0005-0000-0000-00000B3B0000}"/>
    <cellStyle name="Normal 2 3 2 2 2 3 6 2 3 2 2" xfId="31929" xr:uid="{00000000-0005-0000-0000-00000C3B0000}"/>
    <cellStyle name="Normal 2 3 2 2 2 3 6 2 3 3" xfId="23783" xr:uid="{00000000-0005-0000-0000-00000D3B0000}"/>
    <cellStyle name="Normal 2 3 2 2 2 3 6 2 4" xfId="10334" xr:uid="{00000000-0005-0000-0000-00000E3B0000}"/>
    <cellStyle name="Normal 2 3 2 2 2 3 6 2 4 2" xfId="26630" xr:uid="{00000000-0005-0000-0000-00000F3B0000}"/>
    <cellStyle name="Normal 2 3 2 2 2 3 6 2 5" xfId="18484" xr:uid="{00000000-0005-0000-0000-0000103B0000}"/>
    <cellStyle name="Normal 2 3 2 2 2 3 6 3" xfId="3512" xr:uid="{00000000-0005-0000-0000-0000113B0000}"/>
    <cellStyle name="Normal 2 3 2 2 2 3 6 3 2" xfId="11658" xr:uid="{00000000-0005-0000-0000-0000123B0000}"/>
    <cellStyle name="Normal 2 3 2 2 2 3 6 3 2 2" xfId="27954" xr:uid="{00000000-0005-0000-0000-0000133B0000}"/>
    <cellStyle name="Normal 2 3 2 2 2 3 6 3 3" xfId="19808" xr:uid="{00000000-0005-0000-0000-0000143B0000}"/>
    <cellStyle name="Normal 2 3 2 2 2 3 6 4" xfId="6077" xr:uid="{00000000-0005-0000-0000-0000153B0000}"/>
    <cellStyle name="Normal 2 3 2 2 2 3 6 4 2" xfId="14223" xr:uid="{00000000-0005-0000-0000-0000163B0000}"/>
    <cellStyle name="Normal 2 3 2 2 2 3 6 4 2 2" xfId="30519" xr:uid="{00000000-0005-0000-0000-0000173B0000}"/>
    <cellStyle name="Normal 2 3 2 2 2 3 6 4 3" xfId="22373" xr:uid="{00000000-0005-0000-0000-0000183B0000}"/>
    <cellStyle name="Normal 2 3 2 2 2 3 6 5" xfId="8924" xr:uid="{00000000-0005-0000-0000-0000193B0000}"/>
    <cellStyle name="Normal 2 3 2 2 2 3 6 5 2" xfId="25220" xr:uid="{00000000-0005-0000-0000-00001A3B0000}"/>
    <cellStyle name="Normal 2 3 2 2 2 3 6 6" xfId="17074" xr:uid="{00000000-0005-0000-0000-00001B3B0000}"/>
    <cellStyle name="Normal 2 3 2 2 2 3 7" xfId="1483" xr:uid="{00000000-0005-0000-0000-00001C3B0000}"/>
    <cellStyle name="Normal 2 3 2 2 2 3 7 2" xfId="4121" xr:uid="{00000000-0005-0000-0000-00001D3B0000}"/>
    <cellStyle name="Normal 2 3 2 2 2 3 7 2 2" xfId="12267" xr:uid="{00000000-0005-0000-0000-00001E3B0000}"/>
    <cellStyle name="Normal 2 3 2 2 2 3 7 2 2 2" xfId="28563" xr:uid="{00000000-0005-0000-0000-00001F3B0000}"/>
    <cellStyle name="Normal 2 3 2 2 2 3 7 2 3" xfId="20417" xr:uid="{00000000-0005-0000-0000-0000203B0000}"/>
    <cellStyle name="Normal 2 3 2 2 2 3 7 3" xfId="6782" xr:uid="{00000000-0005-0000-0000-0000213B0000}"/>
    <cellStyle name="Normal 2 3 2 2 2 3 7 3 2" xfId="14928" xr:uid="{00000000-0005-0000-0000-0000223B0000}"/>
    <cellStyle name="Normal 2 3 2 2 2 3 7 3 2 2" xfId="31224" xr:uid="{00000000-0005-0000-0000-0000233B0000}"/>
    <cellStyle name="Normal 2 3 2 2 2 3 7 3 3" xfId="23078" xr:uid="{00000000-0005-0000-0000-0000243B0000}"/>
    <cellStyle name="Normal 2 3 2 2 2 3 7 4" xfId="9629" xr:uid="{00000000-0005-0000-0000-0000253B0000}"/>
    <cellStyle name="Normal 2 3 2 2 2 3 7 4 2" xfId="25925" xr:uid="{00000000-0005-0000-0000-0000263B0000}"/>
    <cellStyle name="Normal 2 3 2 2 2 3 7 5" xfId="17779" xr:uid="{00000000-0005-0000-0000-0000273B0000}"/>
    <cellStyle name="Normal 2 3 2 2 2 3 8" xfId="2903" xr:uid="{00000000-0005-0000-0000-0000283B0000}"/>
    <cellStyle name="Normal 2 3 2 2 2 3 8 2" xfId="11049" xr:uid="{00000000-0005-0000-0000-0000293B0000}"/>
    <cellStyle name="Normal 2 3 2 2 2 3 8 2 2" xfId="27345" xr:uid="{00000000-0005-0000-0000-00002A3B0000}"/>
    <cellStyle name="Normal 2 3 2 2 2 3 8 3" xfId="19199" xr:uid="{00000000-0005-0000-0000-00002B3B0000}"/>
    <cellStyle name="Normal 2 3 2 2 2 3 9" xfId="5372" xr:uid="{00000000-0005-0000-0000-00002C3B0000}"/>
    <cellStyle name="Normal 2 3 2 2 2 3 9 2" xfId="13518" xr:uid="{00000000-0005-0000-0000-00002D3B0000}"/>
    <cellStyle name="Normal 2 3 2 2 2 3 9 2 2" xfId="29814" xr:uid="{00000000-0005-0000-0000-00002E3B0000}"/>
    <cellStyle name="Normal 2 3 2 2 2 3 9 3" xfId="21668" xr:uid="{00000000-0005-0000-0000-00002F3B0000}"/>
    <cellStyle name="Normal 2 3 2 2 2 4" xfId="118" xr:uid="{00000000-0005-0000-0000-0000303B0000}"/>
    <cellStyle name="Normal 2 3 2 2 2 4 2" xfId="462" xr:uid="{00000000-0005-0000-0000-0000313B0000}"/>
    <cellStyle name="Normal 2 3 2 2 2 4 2 2" xfId="1168" xr:uid="{00000000-0005-0000-0000-0000323B0000}"/>
    <cellStyle name="Normal 2 3 2 2 2 4 2 2 2" xfId="2578" xr:uid="{00000000-0005-0000-0000-0000333B0000}"/>
    <cellStyle name="Normal 2 3 2 2 2 4 2 2 2 2" xfId="5064" xr:uid="{00000000-0005-0000-0000-0000343B0000}"/>
    <cellStyle name="Normal 2 3 2 2 2 4 2 2 2 2 2" xfId="13210" xr:uid="{00000000-0005-0000-0000-0000353B0000}"/>
    <cellStyle name="Normal 2 3 2 2 2 4 2 2 2 2 2 2" xfId="29506" xr:uid="{00000000-0005-0000-0000-0000363B0000}"/>
    <cellStyle name="Normal 2 3 2 2 2 4 2 2 2 2 3" xfId="21360" xr:uid="{00000000-0005-0000-0000-0000373B0000}"/>
    <cellStyle name="Normal 2 3 2 2 2 4 2 2 2 3" xfId="7877" xr:uid="{00000000-0005-0000-0000-0000383B0000}"/>
    <cellStyle name="Normal 2 3 2 2 2 4 2 2 2 3 2" xfId="16023" xr:uid="{00000000-0005-0000-0000-0000393B0000}"/>
    <cellStyle name="Normal 2 3 2 2 2 4 2 2 2 3 2 2" xfId="32319" xr:uid="{00000000-0005-0000-0000-00003A3B0000}"/>
    <cellStyle name="Normal 2 3 2 2 2 4 2 2 2 3 3" xfId="24173" xr:uid="{00000000-0005-0000-0000-00003B3B0000}"/>
    <cellStyle name="Normal 2 3 2 2 2 4 2 2 2 4" xfId="10724" xr:uid="{00000000-0005-0000-0000-00003C3B0000}"/>
    <cellStyle name="Normal 2 3 2 2 2 4 2 2 2 4 2" xfId="27020" xr:uid="{00000000-0005-0000-0000-00003D3B0000}"/>
    <cellStyle name="Normal 2 3 2 2 2 4 2 2 2 5" xfId="18874" xr:uid="{00000000-0005-0000-0000-00003E3B0000}"/>
    <cellStyle name="Normal 2 3 2 2 2 4 2 2 3" xfId="3846" xr:uid="{00000000-0005-0000-0000-00003F3B0000}"/>
    <cellStyle name="Normal 2 3 2 2 2 4 2 2 3 2" xfId="11992" xr:uid="{00000000-0005-0000-0000-0000403B0000}"/>
    <cellStyle name="Normal 2 3 2 2 2 4 2 2 3 2 2" xfId="28288" xr:uid="{00000000-0005-0000-0000-0000413B0000}"/>
    <cellStyle name="Normal 2 3 2 2 2 4 2 2 3 3" xfId="20142" xr:uid="{00000000-0005-0000-0000-0000423B0000}"/>
    <cellStyle name="Normal 2 3 2 2 2 4 2 2 4" xfId="6467" xr:uid="{00000000-0005-0000-0000-0000433B0000}"/>
    <cellStyle name="Normal 2 3 2 2 2 4 2 2 4 2" xfId="14613" xr:uid="{00000000-0005-0000-0000-0000443B0000}"/>
    <cellStyle name="Normal 2 3 2 2 2 4 2 2 4 2 2" xfId="30909" xr:uid="{00000000-0005-0000-0000-0000453B0000}"/>
    <cellStyle name="Normal 2 3 2 2 2 4 2 2 4 3" xfId="22763" xr:uid="{00000000-0005-0000-0000-0000463B0000}"/>
    <cellStyle name="Normal 2 3 2 2 2 4 2 2 5" xfId="9314" xr:uid="{00000000-0005-0000-0000-0000473B0000}"/>
    <cellStyle name="Normal 2 3 2 2 2 4 2 2 5 2" xfId="25610" xr:uid="{00000000-0005-0000-0000-0000483B0000}"/>
    <cellStyle name="Normal 2 3 2 2 2 4 2 2 6" xfId="17464" xr:uid="{00000000-0005-0000-0000-0000493B0000}"/>
    <cellStyle name="Normal 2 3 2 2 2 4 2 3" xfId="1873" xr:uid="{00000000-0005-0000-0000-00004A3B0000}"/>
    <cellStyle name="Normal 2 3 2 2 2 4 2 3 2" xfId="4455" xr:uid="{00000000-0005-0000-0000-00004B3B0000}"/>
    <cellStyle name="Normal 2 3 2 2 2 4 2 3 2 2" xfId="12601" xr:uid="{00000000-0005-0000-0000-00004C3B0000}"/>
    <cellStyle name="Normal 2 3 2 2 2 4 2 3 2 2 2" xfId="28897" xr:uid="{00000000-0005-0000-0000-00004D3B0000}"/>
    <cellStyle name="Normal 2 3 2 2 2 4 2 3 2 3" xfId="20751" xr:uid="{00000000-0005-0000-0000-00004E3B0000}"/>
    <cellStyle name="Normal 2 3 2 2 2 4 2 3 3" xfId="7172" xr:uid="{00000000-0005-0000-0000-00004F3B0000}"/>
    <cellStyle name="Normal 2 3 2 2 2 4 2 3 3 2" xfId="15318" xr:uid="{00000000-0005-0000-0000-0000503B0000}"/>
    <cellStyle name="Normal 2 3 2 2 2 4 2 3 3 2 2" xfId="31614" xr:uid="{00000000-0005-0000-0000-0000513B0000}"/>
    <cellStyle name="Normal 2 3 2 2 2 4 2 3 3 3" xfId="23468" xr:uid="{00000000-0005-0000-0000-0000523B0000}"/>
    <cellStyle name="Normal 2 3 2 2 2 4 2 3 4" xfId="10019" xr:uid="{00000000-0005-0000-0000-0000533B0000}"/>
    <cellStyle name="Normal 2 3 2 2 2 4 2 3 4 2" xfId="26315" xr:uid="{00000000-0005-0000-0000-0000543B0000}"/>
    <cellStyle name="Normal 2 3 2 2 2 4 2 3 5" xfId="18169" xr:uid="{00000000-0005-0000-0000-0000553B0000}"/>
    <cellStyle name="Normal 2 3 2 2 2 4 2 4" xfId="3237" xr:uid="{00000000-0005-0000-0000-0000563B0000}"/>
    <cellStyle name="Normal 2 3 2 2 2 4 2 4 2" xfId="11383" xr:uid="{00000000-0005-0000-0000-0000573B0000}"/>
    <cellStyle name="Normal 2 3 2 2 2 4 2 4 2 2" xfId="27679" xr:uid="{00000000-0005-0000-0000-0000583B0000}"/>
    <cellStyle name="Normal 2 3 2 2 2 4 2 4 3" xfId="19533" xr:uid="{00000000-0005-0000-0000-0000593B0000}"/>
    <cellStyle name="Normal 2 3 2 2 2 4 2 5" xfId="5762" xr:uid="{00000000-0005-0000-0000-00005A3B0000}"/>
    <cellStyle name="Normal 2 3 2 2 2 4 2 5 2" xfId="13908" xr:uid="{00000000-0005-0000-0000-00005B3B0000}"/>
    <cellStyle name="Normal 2 3 2 2 2 4 2 5 2 2" xfId="30204" xr:uid="{00000000-0005-0000-0000-00005C3B0000}"/>
    <cellStyle name="Normal 2 3 2 2 2 4 2 5 3" xfId="22058" xr:uid="{00000000-0005-0000-0000-00005D3B0000}"/>
    <cellStyle name="Normal 2 3 2 2 2 4 2 6" xfId="8609" xr:uid="{00000000-0005-0000-0000-00005E3B0000}"/>
    <cellStyle name="Normal 2 3 2 2 2 4 2 6 2" xfId="24905" xr:uid="{00000000-0005-0000-0000-00005F3B0000}"/>
    <cellStyle name="Normal 2 3 2 2 2 4 2 7" xfId="16759" xr:uid="{00000000-0005-0000-0000-0000603B0000}"/>
    <cellStyle name="Normal 2 3 2 2 2 4 3" xfId="824" xr:uid="{00000000-0005-0000-0000-0000613B0000}"/>
    <cellStyle name="Normal 2 3 2 2 2 4 3 2" xfId="2234" xr:uid="{00000000-0005-0000-0000-0000623B0000}"/>
    <cellStyle name="Normal 2 3 2 2 2 4 3 2 2" xfId="4768" xr:uid="{00000000-0005-0000-0000-0000633B0000}"/>
    <cellStyle name="Normal 2 3 2 2 2 4 3 2 2 2" xfId="12914" xr:uid="{00000000-0005-0000-0000-0000643B0000}"/>
    <cellStyle name="Normal 2 3 2 2 2 4 3 2 2 2 2" xfId="29210" xr:uid="{00000000-0005-0000-0000-0000653B0000}"/>
    <cellStyle name="Normal 2 3 2 2 2 4 3 2 2 3" xfId="21064" xr:uid="{00000000-0005-0000-0000-0000663B0000}"/>
    <cellStyle name="Normal 2 3 2 2 2 4 3 2 3" xfId="7533" xr:uid="{00000000-0005-0000-0000-0000673B0000}"/>
    <cellStyle name="Normal 2 3 2 2 2 4 3 2 3 2" xfId="15679" xr:uid="{00000000-0005-0000-0000-0000683B0000}"/>
    <cellStyle name="Normal 2 3 2 2 2 4 3 2 3 2 2" xfId="31975" xr:uid="{00000000-0005-0000-0000-0000693B0000}"/>
    <cellStyle name="Normal 2 3 2 2 2 4 3 2 3 3" xfId="23829" xr:uid="{00000000-0005-0000-0000-00006A3B0000}"/>
    <cellStyle name="Normal 2 3 2 2 2 4 3 2 4" xfId="10380" xr:uid="{00000000-0005-0000-0000-00006B3B0000}"/>
    <cellStyle name="Normal 2 3 2 2 2 4 3 2 4 2" xfId="26676" xr:uid="{00000000-0005-0000-0000-00006C3B0000}"/>
    <cellStyle name="Normal 2 3 2 2 2 4 3 2 5" xfId="18530" xr:uid="{00000000-0005-0000-0000-00006D3B0000}"/>
    <cellStyle name="Normal 2 3 2 2 2 4 3 3" xfId="3550" xr:uid="{00000000-0005-0000-0000-00006E3B0000}"/>
    <cellStyle name="Normal 2 3 2 2 2 4 3 3 2" xfId="11696" xr:uid="{00000000-0005-0000-0000-00006F3B0000}"/>
    <cellStyle name="Normal 2 3 2 2 2 4 3 3 2 2" xfId="27992" xr:uid="{00000000-0005-0000-0000-0000703B0000}"/>
    <cellStyle name="Normal 2 3 2 2 2 4 3 3 3" xfId="19846" xr:uid="{00000000-0005-0000-0000-0000713B0000}"/>
    <cellStyle name="Normal 2 3 2 2 2 4 3 4" xfId="6123" xr:uid="{00000000-0005-0000-0000-0000723B0000}"/>
    <cellStyle name="Normal 2 3 2 2 2 4 3 4 2" xfId="14269" xr:uid="{00000000-0005-0000-0000-0000733B0000}"/>
    <cellStyle name="Normal 2 3 2 2 2 4 3 4 2 2" xfId="30565" xr:uid="{00000000-0005-0000-0000-0000743B0000}"/>
    <cellStyle name="Normal 2 3 2 2 2 4 3 4 3" xfId="22419" xr:uid="{00000000-0005-0000-0000-0000753B0000}"/>
    <cellStyle name="Normal 2 3 2 2 2 4 3 5" xfId="8970" xr:uid="{00000000-0005-0000-0000-0000763B0000}"/>
    <cellStyle name="Normal 2 3 2 2 2 4 3 5 2" xfId="25266" xr:uid="{00000000-0005-0000-0000-0000773B0000}"/>
    <cellStyle name="Normal 2 3 2 2 2 4 3 6" xfId="17120" xr:uid="{00000000-0005-0000-0000-0000783B0000}"/>
    <cellStyle name="Normal 2 3 2 2 2 4 4" xfId="1529" xr:uid="{00000000-0005-0000-0000-0000793B0000}"/>
    <cellStyle name="Normal 2 3 2 2 2 4 4 2" xfId="4159" xr:uid="{00000000-0005-0000-0000-00007A3B0000}"/>
    <cellStyle name="Normal 2 3 2 2 2 4 4 2 2" xfId="12305" xr:uid="{00000000-0005-0000-0000-00007B3B0000}"/>
    <cellStyle name="Normal 2 3 2 2 2 4 4 2 2 2" xfId="28601" xr:uid="{00000000-0005-0000-0000-00007C3B0000}"/>
    <cellStyle name="Normal 2 3 2 2 2 4 4 2 3" xfId="20455" xr:uid="{00000000-0005-0000-0000-00007D3B0000}"/>
    <cellStyle name="Normal 2 3 2 2 2 4 4 3" xfId="6828" xr:uid="{00000000-0005-0000-0000-00007E3B0000}"/>
    <cellStyle name="Normal 2 3 2 2 2 4 4 3 2" xfId="14974" xr:uid="{00000000-0005-0000-0000-00007F3B0000}"/>
    <cellStyle name="Normal 2 3 2 2 2 4 4 3 2 2" xfId="31270" xr:uid="{00000000-0005-0000-0000-0000803B0000}"/>
    <cellStyle name="Normal 2 3 2 2 2 4 4 3 3" xfId="23124" xr:uid="{00000000-0005-0000-0000-0000813B0000}"/>
    <cellStyle name="Normal 2 3 2 2 2 4 4 4" xfId="9675" xr:uid="{00000000-0005-0000-0000-0000823B0000}"/>
    <cellStyle name="Normal 2 3 2 2 2 4 4 4 2" xfId="25971" xr:uid="{00000000-0005-0000-0000-0000833B0000}"/>
    <cellStyle name="Normal 2 3 2 2 2 4 4 5" xfId="17825" xr:uid="{00000000-0005-0000-0000-0000843B0000}"/>
    <cellStyle name="Normal 2 3 2 2 2 4 5" xfId="2941" xr:uid="{00000000-0005-0000-0000-0000853B0000}"/>
    <cellStyle name="Normal 2 3 2 2 2 4 5 2" xfId="11087" xr:uid="{00000000-0005-0000-0000-0000863B0000}"/>
    <cellStyle name="Normal 2 3 2 2 2 4 5 2 2" xfId="27383" xr:uid="{00000000-0005-0000-0000-0000873B0000}"/>
    <cellStyle name="Normal 2 3 2 2 2 4 5 3" xfId="19237" xr:uid="{00000000-0005-0000-0000-0000883B0000}"/>
    <cellStyle name="Normal 2 3 2 2 2 4 6" xfId="5418" xr:uid="{00000000-0005-0000-0000-0000893B0000}"/>
    <cellStyle name="Normal 2 3 2 2 2 4 6 2" xfId="13564" xr:uid="{00000000-0005-0000-0000-00008A3B0000}"/>
    <cellStyle name="Normal 2 3 2 2 2 4 6 2 2" xfId="29860" xr:uid="{00000000-0005-0000-0000-00008B3B0000}"/>
    <cellStyle name="Normal 2 3 2 2 2 4 6 3" xfId="21714" xr:uid="{00000000-0005-0000-0000-00008C3B0000}"/>
    <cellStyle name="Normal 2 3 2 2 2 4 7" xfId="8265" xr:uid="{00000000-0005-0000-0000-00008D3B0000}"/>
    <cellStyle name="Normal 2 3 2 2 2 4 7 2" xfId="24561" xr:uid="{00000000-0005-0000-0000-00008E3B0000}"/>
    <cellStyle name="Normal 2 3 2 2 2 4 8" xfId="16415" xr:uid="{00000000-0005-0000-0000-00008F3B0000}"/>
    <cellStyle name="Normal 2 3 2 2 2 5" xfId="204" xr:uid="{00000000-0005-0000-0000-0000903B0000}"/>
    <cellStyle name="Normal 2 3 2 2 2 5 2" xfId="548" xr:uid="{00000000-0005-0000-0000-0000913B0000}"/>
    <cellStyle name="Normal 2 3 2 2 2 5 2 2" xfId="1254" xr:uid="{00000000-0005-0000-0000-0000923B0000}"/>
    <cellStyle name="Normal 2 3 2 2 2 5 2 2 2" xfId="2664" xr:uid="{00000000-0005-0000-0000-0000933B0000}"/>
    <cellStyle name="Normal 2 3 2 2 2 5 2 2 2 2" xfId="5138" xr:uid="{00000000-0005-0000-0000-0000943B0000}"/>
    <cellStyle name="Normal 2 3 2 2 2 5 2 2 2 2 2" xfId="13284" xr:uid="{00000000-0005-0000-0000-0000953B0000}"/>
    <cellStyle name="Normal 2 3 2 2 2 5 2 2 2 2 2 2" xfId="29580" xr:uid="{00000000-0005-0000-0000-0000963B0000}"/>
    <cellStyle name="Normal 2 3 2 2 2 5 2 2 2 2 3" xfId="21434" xr:uid="{00000000-0005-0000-0000-0000973B0000}"/>
    <cellStyle name="Normal 2 3 2 2 2 5 2 2 2 3" xfId="7963" xr:uid="{00000000-0005-0000-0000-0000983B0000}"/>
    <cellStyle name="Normal 2 3 2 2 2 5 2 2 2 3 2" xfId="16109" xr:uid="{00000000-0005-0000-0000-0000993B0000}"/>
    <cellStyle name="Normal 2 3 2 2 2 5 2 2 2 3 2 2" xfId="32405" xr:uid="{00000000-0005-0000-0000-00009A3B0000}"/>
    <cellStyle name="Normal 2 3 2 2 2 5 2 2 2 3 3" xfId="24259" xr:uid="{00000000-0005-0000-0000-00009B3B0000}"/>
    <cellStyle name="Normal 2 3 2 2 2 5 2 2 2 4" xfId="10810" xr:uid="{00000000-0005-0000-0000-00009C3B0000}"/>
    <cellStyle name="Normal 2 3 2 2 2 5 2 2 2 4 2" xfId="27106" xr:uid="{00000000-0005-0000-0000-00009D3B0000}"/>
    <cellStyle name="Normal 2 3 2 2 2 5 2 2 2 5" xfId="18960" xr:uid="{00000000-0005-0000-0000-00009E3B0000}"/>
    <cellStyle name="Normal 2 3 2 2 2 5 2 2 3" xfId="3920" xr:uid="{00000000-0005-0000-0000-00009F3B0000}"/>
    <cellStyle name="Normal 2 3 2 2 2 5 2 2 3 2" xfId="12066" xr:uid="{00000000-0005-0000-0000-0000A03B0000}"/>
    <cellStyle name="Normal 2 3 2 2 2 5 2 2 3 2 2" xfId="28362" xr:uid="{00000000-0005-0000-0000-0000A13B0000}"/>
    <cellStyle name="Normal 2 3 2 2 2 5 2 2 3 3" xfId="20216" xr:uid="{00000000-0005-0000-0000-0000A23B0000}"/>
    <cellStyle name="Normal 2 3 2 2 2 5 2 2 4" xfId="6553" xr:uid="{00000000-0005-0000-0000-0000A33B0000}"/>
    <cellStyle name="Normal 2 3 2 2 2 5 2 2 4 2" xfId="14699" xr:uid="{00000000-0005-0000-0000-0000A43B0000}"/>
    <cellStyle name="Normal 2 3 2 2 2 5 2 2 4 2 2" xfId="30995" xr:uid="{00000000-0005-0000-0000-0000A53B0000}"/>
    <cellStyle name="Normal 2 3 2 2 2 5 2 2 4 3" xfId="22849" xr:uid="{00000000-0005-0000-0000-0000A63B0000}"/>
    <cellStyle name="Normal 2 3 2 2 2 5 2 2 5" xfId="9400" xr:uid="{00000000-0005-0000-0000-0000A73B0000}"/>
    <cellStyle name="Normal 2 3 2 2 2 5 2 2 5 2" xfId="25696" xr:uid="{00000000-0005-0000-0000-0000A83B0000}"/>
    <cellStyle name="Normal 2 3 2 2 2 5 2 2 6" xfId="17550" xr:uid="{00000000-0005-0000-0000-0000A93B0000}"/>
    <cellStyle name="Normal 2 3 2 2 2 5 2 3" xfId="1959" xr:uid="{00000000-0005-0000-0000-0000AA3B0000}"/>
    <cellStyle name="Normal 2 3 2 2 2 5 2 3 2" xfId="4529" xr:uid="{00000000-0005-0000-0000-0000AB3B0000}"/>
    <cellStyle name="Normal 2 3 2 2 2 5 2 3 2 2" xfId="12675" xr:uid="{00000000-0005-0000-0000-0000AC3B0000}"/>
    <cellStyle name="Normal 2 3 2 2 2 5 2 3 2 2 2" xfId="28971" xr:uid="{00000000-0005-0000-0000-0000AD3B0000}"/>
    <cellStyle name="Normal 2 3 2 2 2 5 2 3 2 3" xfId="20825" xr:uid="{00000000-0005-0000-0000-0000AE3B0000}"/>
    <cellStyle name="Normal 2 3 2 2 2 5 2 3 3" xfId="7258" xr:uid="{00000000-0005-0000-0000-0000AF3B0000}"/>
    <cellStyle name="Normal 2 3 2 2 2 5 2 3 3 2" xfId="15404" xr:uid="{00000000-0005-0000-0000-0000B03B0000}"/>
    <cellStyle name="Normal 2 3 2 2 2 5 2 3 3 2 2" xfId="31700" xr:uid="{00000000-0005-0000-0000-0000B13B0000}"/>
    <cellStyle name="Normal 2 3 2 2 2 5 2 3 3 3" xfId="23554" xr:uid="{00000000-0005-0000-0000-0000B23B0000}"/>
    <cellStyle name="Normal 2 3 2 2 2 5 2 3 4" xfId="10105" xr:uid="{00000000-0005-0000-0000-0000B33B0000}"/>
    <cellStyle name="Normal 2 3 2 2 2 5 2 3 4 2" xfId="26401" xr:uid="{00000000-0005-0000-0000-0000B43B0000}"/>
    <cellStyle name="Normal 2 3 2 2 2 5 2 3 5" xfId="18255" xr:uid="{00000000-0005-0000-0000-0000B53B0000}"/>
    <cellStyle name="Normal 2 3 2 2 2 5 2 4" xfId="3311" xr:uid="{00000000-0005-0000-0000-0000B63B0000}"/>
    <cellStyle name="Normal 2 3 2 2 2 5 2 4 2" xfId="11457" xr:uid="{00000000-0005-0000-0000-0000B73B0000}"/>
    <cellStyle name="Normal 2 3 2 2 2 5 2 4 2 2" xfId="27753" xr:uid="{00000000-0005-0000-0000-0000B83B0000}"/>
    <cellStyle name="Normal 2 3 2 2 2 5 2 4 3" xfId="19607" xr:uid="{00000000-0005-0000-0000-0000B93B0000}"/>
    <cellStyle name="Normal 2 3 2 2 2 5 2 5" xfId="5848" xr:uid="{00000000-0005-0000-0000-0000BA3B0000}"/>
    <cellStyle name="Normal 2 3 2 2 2 5 2 5 2" xfId="13994" xr:uid="{00000000-0005-0000-0000-0000BB3B0000}"/>
    <cellStyle name="Normal 2 3 2 2 2 5 2 5 2 2" xfId="30290" xr:uid="{00000000-0005-0000-0000-0000BC3B0000}"/>
    <cellStyle name="Normal 2 3 2 2 2 5 2 5 3" xfId="22144" xr:uid="{00000000-0005-0000-0000-0000BD3B0000}"/>
    <cellStyle name="Normal 2 3 2 2 2 5 2 6" xfId="8695" xr:uid="{00000000-0005-0000-0000-0000BE3B0000}"/>
    <cellStyle name="Normal 2 3 2 2 2 5 2 6 2" xfId="24991" xr:uid="{00000000-0005-0000-0000-0000BF3B0000}"/>
    <cellStyle name="Normal 2 3 2 2 2 5 2 7" xfId="16845" xr:uid="{00000000-0005-0000-0000-0000C03B0000}"/>
    <cellStyle name="Normal 2 3 2 2 2 5 3" xfId="910" xr:uid="{00000000-0005-0000-0000-0000C13B0000}"/>
    <cellStyle name="Normal 2 3 2 2 2 5 3 2" xfId="2320" xr:uid="{00000000-0005-0000-0000-0000C23B0000}"/>
    <cellStyle name="Normal 2 3 2 2 2 5 3 2 2" xfId="4842" xr:uid="{00000000-0005-0000-0000-0000C33B0000}"/>
    <cellStyle name="Normal 2 3 2 2 2 5 3 2 2 2" xfId="12988" xr:uid="{00000000-0005-0000-0000-0000C43B0000}"/>
    <cellStyle name="Normal 2 3 2 2 2 5 3 2 2 2 2" xfId="29284" xr:uid="{00000000-0005-0000-0000-0000C53B0000}"/>
    <cellStyle name="Normal 2 3 2 2 2 5 3 2 2 3" xfId="21138" xr:uid="{00000000-0005-0000-0000-0000C63B0000}"/>
    <cellStyle name="Normal 2 3 2 2 2 5 3 2 3" xfId="7619" xr:uid="{00000000-0005-0000-0000-0000C73B0000}"/>
    <cellStyle name="Normal 2 3 2 2 2 5 3 2 3 2" xfId="15765" xr:uid="{00000000-0005-0000-0000-0000C83B0000}"/>
    <cellStyle name="Normal 2 3 2 2 2 5 3 2 3 2 2" xfId="32061" xr:uid="{00000000-0005-0000-0000-0000C93B0000}"/>
    <cellStyle name="Normal 2 3 2 2 2 5 3 2 3 3" xfId="23915" xr:uid="{00000000-0005-0000-0000-0000CA3B0000}"/>
    <cellStyle name="Normal 2 3 2 2 2 5 3 2 4" xfId="10466" xr:uid="{00000000-0005-0000-0000-0000CB3B0000}"/>
    <cellStyle name="Normal 2 3 2 2 2 5 3 2 4 2" xfId="26762" xr:uid="{00000000-0005-0000-0000-0000CC3B0000}"/>
    <cellStyle name="Normal 2 3 2 2 2 5 3 2 5" xfId="18616" xr:uid="{00000000-0005-0000-0000-0000CD3B0000}"/>
    <cellStyle name="Normal 2 3 2 2 2 5 3 3" xfId="3624" xr:uid="{00000000-0005-0000-0000-0000CE3B0000}"/>
    <cellStyle name="Normal 2 3 2 2 2 5 3 3 2" xfId="11770" xr:uid="{00000000-0005-0000-0000-0000CF3B0000}"/>
    <cellStyle name="Normal 2 3 2 2 2 5 3 3 2 2" xfId="28066" xr:uid="{00000000-0005-0000-0000-0000D03B0000}"/>
    <cellStyle name="Normal 2 3 2 2 2 5 3 3 3" xfId="19920" xr:uid="{00000000-0005-0000-0000-0000D13B0000}"/>
    <cellStyle name="Normal 2 3 2 2 2 5 3 4" xfId="6209" xr:uid="{00000000-0005-0000-0000-0000D23B0000}"/>
    <cellStyle name="Normal 2 3 2 2 2 5 3 4 2" xfId="14355" xr:uid="{00000000-0005-0000-0000-0000D33B0000}"/>
    <cellStyle name="Normal 2 3 2 2 2 5 3 4 2 2" xfId="30651" xr:uid="{00000000-0005-0000-0000-0000D43B0000}"/>
    <cellStyle name="Normal 2 3 2 2 2 5 3 4 3" xfId="22505" xr:uid="{00000000-0005-0000-0000-0000D53B0000}"/>
    <cellStyle name="Normal 2 3 2 2 2 5 3 5" xfId="9056" xr:uid="{00000000-0005-0000-0000-0000D63B0000}"/>
    <cellStyle name="Normal 2 3 2 2 2 5 3 5 2" xfId="25352" xr:uid="{00000000-0005-0000-0000-0000D73B0000}"/>
    <cellStyle name="Normal 2 3 2 2 2 5 3 6" xfId="17206" xr:uid="{00000000-0005-0000-0000-0000D83B0000}"/>
    <cellStyle name="Normal 2 3 2 2 2 5 4" xfId="1615" xr:uid="{00000000-0005-0000-0000-0000D93B0000}"/>
    <cellStyle name="Normal 2 3 2 2 2 5 4 2" xfId="4233" xr:uid="{00000000-0005-0000-0000-0000DA3B0000}"/>
    <cellStyle name="Normal 2 3 2 2 2 5 4 2 2" xfId="12379" xr:uid="{00000000-0005-0000-0000-0000DB3B0000}"/>
    <cellStyle name="Normal 2 3 2 2 2 5 4 2 2 2" xfId="28675" xr:uid="{00000000-0005-0000-0000-0000DC3B0000}"/>
    <cellStyle name="Normal 2 3 2 2 2 5 4 2 3" xfId="20529" xr:uid="{00000000-0005-0000-0000-0000DD3B0000}"/>
    <cellStyle name="Normal 2 3 2 2 2 5 4 3" xfId="6914" xr:uid="{00000000-0005-0000-0000-0000DE3B0000}"/>
    <cellStyle name="Normal 2 3 2 2 2 5 4 3 2" xfId="15060" xr:uid="{00000000-0005-0000-0000-0000DF3B0000}"/>
    <cellStyle name="Normal 2 3 2 2 2 5 4 3 2 2" xfId="31356" xr:uid="{00000000-0005-0000-0000-0000E03B0000}"/>
    <cellStyle name="Normal 2 3 2 2 2 5 4 3 3" xfId="23210" xr:uid="{00000000-0005-0000-0000-0000E13B0000}"/>
    <cellStyle name="Normal 2 3 2 2 2 5 4 4" xfId="9761" xr:uid="{00000000-0005-0000-0000-0000E23B0000}"/>
    <cellStyle name="Normal 2 3 2 2 2 5 4 4 2" xfId="26057" xr:uid="{00000000-0005-0000-0000-0000E33B0000}"/>
    <cellStyle name="Normal 2 3 2 2 2 5 4 5" xfId="17911" xr:uid="{00000000-0005-0000-0000-0000E43B0000}"/>
    <cellStyle name="Normal 2 3 2 2 2 5 5" xfId="3015" xr:uid="{00000000-0005-0000-0000-0000E53B0000}"/>
    <cellStyle name="Normal 2 3 2 2 2 5 5 2" xfId="11161" xr:uid="{00000000-0005-0000-0000-0000E63B0000}"/>
    <cellStyle name="Normal 2 3 2 2 2 5 5 2 2" xfId="27457" xr:uid="{00000000-0005-0000-0000-0000E73B0000}"/>
    <cellStyle name="Normal 2 3 2 2 2 5 5 3" xfId="19311" xr:uid="{00000000-0005-0000-0000-0000E83B0000}"/>
    <cellStyle name="Normal 2 3 2 2 2 5 6" xfId="5504" xr:uid="{00000000-0005-0000-0000-0000E93B0000}"/>
    <cellStyle name="Normal 2 3 2 2 2 5 6 2" xfId="13650" xr:uid="{00000000-0005-0000-0000-0000EA3B0000}"/>
    <cellStyle name="Normal 2 3 2 2 2 5 6 2 2" xfId="29946" xr:uid="{00000000-0005-0000-0000-0000EB3B0000}"/>
    <cellStyle name="Normal 2 3 2 2 2 5 6 3" xfId="21800" xr:uid="{00000000-0005-0000-0000-0000EC3B0000}"/>
    <cellStyle name="Normal 2 3 2 2 2 5 7" xfId="8351" xr:uid="{00000000-0005-0000-0000-0000ED3B0000}"/>
    <cellStyle name="Normal 2 3 2 2 2 5 7 2" xfId="24647" xr:uid="{00000000-0005-0000-0000-0000EE3B0000}"/>
    <cellStyle name="Normal 2 3 2 2 2 5 8" xfId="16501" xr:uid="{00000000-0005-0000-0000-0000EF3B0000}"/>
    <cellStyle name="Normal 2 3 2 2 2 6" xfId="282" xr:uid="{00000000-0005-0000-0000-0000F03B0000}"/>
    <cellStyle name="Normal 2 3 2 2 2 6 2" xfId="626" xr:uid="{00000000-0005-0000-0000-0000F13B0000}"/>
    <cellStyle name="Normal 2 3 2 2 2 6 2 2" xfId="1332" xr:uid="{00000000-0005-0000-0000-0000F23B0000}"/>
    <cellStyle name="Normal 2 3 2 2 2 6 2 2 2" xfId="2742" xr:uid="{00000000-0005-0000-0000-0000F33B0000}"/>
    <cellStyle name="Normal 2 3 2 2 2 6 2 2 2 2" xfId="5212" xr:uid="{00000000-0005-0000-0000-0000F43B0000}"/>
    <cellStyle name="Normal 2 3 2 2 2 6 2 2 2 2 2" xfId="13358" xr:uid="{00000000-0005-0000-0000-0000F53B0000}"/>
    <cellStyle name="Normal 2 3 2 2 2 6 2 2 2 2 2 2" xfId="29654" xr:uid="{00000000-0005-0000-0000-0000F63B0000}"/>
    <cellStyle name="Normal 2 3 2 2 2 6 2 2 2 2 3" xfId="21508" xr:uid="{00000000-0005-0000-0000-0000F73B0000}"/>
    <cellStyle name="Normal 2 3 2 2 2 6 2 2 2 3" xfId="8041" xr:uid="{00000000-0005-0000-0000-0000F83B0000}"/>
    <cellStyle name="Normal 2 3 2 2 2 6 2 2 2 3 2" xfId="16187" xr:uid="{00000000-0005-0000-0000-0000F93B0000}"/>
    <cellStyle name="Normal 2 3 2 2 2 6 2 2 2 3 2 2" xfId="32483" xr:uid="{00000000-0005-0000-0000-0000FA3B0000}"/>
    <cellStyle name="Normal 2 3 2 2 2 6 2 2 2 3 3" xfId="24337" xr:uid="{00000000-0005-0000-0000-0000FB3B0000}"/>
    <cellStyle name="Normal 2 3 2 2 2 6 2 2 2 4" xfId="10888" xr:uid="{00000000-0005-0000-0000-0000FC3B0000}"/>
    <cellStyle name="Normal 2 3 2 2 2 6 2 2 2 4 2" xfId="27184" xr:uid="{00000000-0005-0000-0000-0000FD3B0000}"/>
    <cellStyle name="Normal 2 3 2 2 2 6 2 2 2 5" xfId="19038" xr:uid="{00000000-0005-0000-0000-0000FE3B0000}"/>
    <cellStyle name="Normal 2 3 2 2 2 6 2 2 3" xfId="3994" xr:uid="{00000000-0005-0000-0000-0000FF3B0000}"/>
    <cellStyle name="Normal 2 3 2 2 2 6 2 2 3 2" xfId="12140" xr:uid="{00000000-0005-0000-0000-0000003C0000}"/>
    <cellStyle name="Normal 2 3 2 2 2 6 2 2 3 2 2" xfId="28436" xr:uid="{00000000-0005-0000-0000-0000013C0000}"/>
    <cellStyle name="Normal 2 3 2 2 2 6 2 2 3 3" xfId="20290" xr:uid="{00000000-0005-0000-0000-0000023C0000}"/>
    <cellStyle name="Normal 2 3 2 2 2 6 2 2 4" xfId="6631" xr:uid="{00000000-0005-0000-0000-0000033C0000}"/>
    <cellStyle name="Normal 2 3 2 2 2 6 2 2 4 2" xfId="14777" xr:uid="{00000000-0005-0000-0000-0000043C0000}"/>
    <cellStyle name="Normal 2 3 2 2 2 6 2 2 4 2 2" xfId="31073" xr:uid="{00000000-0005-0000-0000-0000053C0000}"/>
    <cellStyle name="Normal 2 3 2 2 2 6 2 2 4 3" xfId="22927" xr:uid="{00000000-0005-0000-0000-0000063C0000}"/>
    <cellStyle name="Normal 2 3 2 2 2 6 2 2 5" xfId="9478" xr:uid="{00000000-0005-0000-0000-0000073C0000}"/>
    <cellStyle name="Normal 2 3 2 2 2 6 2 2 5 2" xfId="25774" xr:uid="{00000000-0005-0000-0000-0000083C0000}"/>
    <cellStyle name="Normal 2 3 2 2 2 6 2 2 6" xfId="17628" xr:uid="{00000000-0005-0000-0000-0000093C0000}"/>
    <cellStyle name="Normal 2 3 2 2 2 6 2 3" xfId="2037" xr:uid="{00000000-0005-0000-0000-00000A3C0000}"/>
    <cellStyle name="Normal 2 3 2 2 2 6 2 3 2" xfId="4603" xr:uid="{00000000-0005-0000-0000-00000B3C0000}"/>
    <cellStyle name="Normal 2 3 2 2 2 6 2 3 2 2" xfId="12749" xr:uid="{00000000-0005-0000-0000-00000C3C0000}"/>
    <cellStyle name="Normal 2 3 2 2 2 6 2 3 2 2 2" xfId="29045" xr:uid="{00000000-0005-0000-0000-00000D3C0000}"/>
    <cellStyle name="Normal 2 3 2 2 2 6 2 3 2 3" xfId="20899" xr:uid="{00000000-0005-0000-0000-00000E3C0000}"/>
    <cellStyle name="Normal 2 3 2 2 2 6 2 3 3" xfId="7336" xr:uid="{00000000-0005-0000-0000-00000F3C0000}"/>
    <cellStyle name="Normal 2 3 2 2 2 6 2 3 3 2" xfId="15482" xr:uid="{00000000-0005-0000-0000-0000103C0000}"/>
    <cellStyle name="Normal 2 3 2 2 2 6 2 3 3 2 2" xfId="31778" xr:uid="{00000000-0005-0000-0000-0000113C0000}"/>
    <cellStyle name="Normal 2 3 2 2 2 6 2 3 3 3" xfId="23632" xr:uid="{00000000-0005-0000-0000-0000123C0000}"/>
    <cellStyle name="Normal 2 3 2 2 2 6 2 3 4" xfId="10183" xr:uid="{00000000-0005-0000-0000-0000133C0000}"/>
    <cellStyle name="Normal 2 3 2 2 2 6 2 3 4 2" xfId="26479" xr:uid="{00000000-0005-0000-0000-0000143C0000}"/>
    <cellStyle name="Normal 2 3 2 2 2 6 2 3 5" xfId="18333" xr:uid="{00000000-0005-0000-0000-0000153C0000}"/>
    <cellStyle name="Normal 2 3 2 2 2 6 2 4" xfId="3385" xr:uid="{00000000-0005-0000-0000-0000163C0000}"/>
    <cellStyle name="Normal 2 3 2 2 2 6 2 4 2" xfId="11531" xr:uid="{00000000-0005-0000-0000-0000173C0000}"/>
    <cellStyle name="Normal 2 3 2 2 2 6 2 4 2 2" xfId="27827" xr:uid="{00000000-0005-0000-0000-0000183C0000}"/>
    <cellStyle name="Normal 2 3 2 2 2 6 2 4 3" xfId="19681" xr:uid="{00000000-0005-0000-0000-0000193C0000}"/>
    <cellStyle name="Normal 2 3 2 2 2 6 2 5" xfId="5926" xr:uid="{00000000-0005-0000-0000-00001A3C0000}"/>
    <cellStyle name="Normal 2 3 2 2 2 6 2 5 2" xfId="14072" xr:uid="{00000000-0005-0000-0000-00001B3C0000}"/>
    <cellStyle name="Normal 2 3 2 2 2 6 2 5 2 2" xfId="30368" xr:uid="{00000000-0005-0000-0000-00001C3C0000}"/>
    <cellStyle name="Normal 2 3 2 2 2 6 2 5 3" xfId="22222" xr:uid="{00000000-0005-0000-0000-00001D3C0000}"/>
    <cellStyle name="Normal 2 3 2 2 2 6 2 6" xfId="8773" xr:uid="{00000000-0005-0000-0000-00001E3C0000}"/>
    <cellStyle name="Normal 2 3 2 2 2 6 2 6 2" xfId="25069" xr:uid="{00000000-0005-0000-0000-00001F3C0000}"/>
    <cellStyle name="Normal 2 3 2 2 2 6 2 7" xfId="16923" xr:uid="{00000000-0005-0000-0000-0000203C0000}"/>
    <cellStyle name="Normal 2 3 2 2 2 6 3" xfId="988" xr:uid="{00000000-0005-0000-0000-0000213C0000}"/>
    <cellStyle name="Normal 2 3 2 2 2 6 3 2" xfId="2398" xr:uid="{00000000-0005-0000-0000-0000223C0000}"/>
    <cellStyle name="Normal 2 3 2 2 2 6 3 2 2" xfId="4916" xr:uid="{00000000-0005-0000-0000-0000233C0000}"/>
    <cellStyle name="Normal 2 3 2 2 2 6 3 2 2 2" xfId="13062" xr:uid="{00000000-0005-0000-0000-0000243C0000}"/>
    <cellStyle name="Normal 2 3 2 2 2 6 3 2 2 2 2" xfId="29358" xr:uid="{00000000-0005-0000-0000-0000253C0000}"/>
    <cellStyle name="Normal 2 3 2 2 2 6 3 2 2 3" xfId="21212" xr:uid="{00000000-0005-0000-0000-0000263C0000}"/>
    <cellStyle name="Normal 2 3 2 2 2 6 3 2 3" xfId="7697" xr:uid="{00000000-0005-0000-0000-0000273C0000}"/>
    <cellStyle name="Normal 2 3 2 2 2 6 3 2 3 2" xfId="15843" xr:uid="{00000000-0005-0000-0000-0000283C0000}"/>
    <cellStyle name="Normal 2 3 2 2 2 6 3 2 3 2 2" xfId="32139" xr:uid="{00000000-0005-0000-0000-0000293C0000}"/>
    <cellStyle name="Normal 2 3 2 2 2 6 3 2 3 3" xfId="23993" xr:uid="{00000000-0005-0000-0000-00002A3C0000}"/>
    <cellStyle name="Normal 2 3 2 2 2 6 3 2 4" xfId="10544" xr:uid="{00000000-0005-0000-0000-00002B3C0000}"/>
    <cellStyle name="Normal 2 3 2 2 2 6 3 2 4 2" xfId="26840" xr:uid="{00000000-0005-0000-0000-00002C3C0000}"/>
    <cellStyle name="Normal 2 3 2 2 2 6 3 2 5" xfId="18694" xr:uid="{00000000-0005-0000-0000-00002D3C0000}"/>
    <cellStyle name="Normal 2 3 2 2 2 6 3 3" xfId="3698" xr:uid="{00000000-0005-0000-0000-00002E3C0000}"/>
    <cellStyle name="Normal 2 3 2 2 2 6 3 3 2" xfId="11844" xr:uid="{00000000-0005-0000-0000-00002F3C0000}"/>
    <cellStyle name="Normal 2 3 2 2 2 6 3 3 2 2" xfId="28140" xr:uid="{00000000-0005-0000-0000-0000303C0000}"/>
    <cellStyle name="Normal 2 3 2 2 2 6 3 3 3" xfId="19994" xr:uid="{00000000-0005-0000-0000-0000313C0000}"/>
    <cellStyle name="Normal 2 3 2 2 2 6 3 4" xfId="6287" xr:uid="{00000000-0005-0000-0000-0000323C0000}"/>
    <cellStyle name="Normal 2 3 2 2 2 6 3 4 2" xfId="14433" xr:uid="{00000000-0005-0000-0000-0000333C0000}"/>
    <cellStyle name="Normal 2 3 2 2 2 6 3 4 2 2" xfId="30729" xr:uid="{00000000-0005-0000-0000-0000343C0000}"/>
    <cellStyle name="Normal 2 3 2 2 2 6 3 4 3" xfId="22583" xr:uid="{00000000-0005-0000-0000-0000353C0000}"/>
    <cellStyle name="Normal 2 3 2 2 2 6 3 5" xfId="9134" xr:uid="{00000000-0005-0000-0000-0000363C0000}"/>
    <cellStyle name="Normal 2 3 2 2 2 6 3 5 2" xfId="25430" xr:uid="{00000000-0005-0000-0000-0000373C0000}"/>
    <cellStyle name="Normal 2 3 2 2 2 6 3 6" xfId="17284" xr:uid="{00000000-0005-0000-0000-0000383C0000}"/>
    <cellStyle name="Normal 2 3 2 2 2 6 4" xfId="1693" xr:uid="{00000000-0005-0000-0000-0000393C0000}"/>
    <cellStyle name="Normal 2 3 2 2 2 6 4 2" xfId="4307" xr:uid="{00000000-0005-0000-0000-00003A3C0000}"/>
    <cellStyle name="Normal 2 3 2 2 2 6 4 2 2" xfId="12453" xr:uid="{00000000-0005-0000-0000-00003B3C0000}"/>
    <cellStyle name="Normal 2 3 2 2 2 6 4 2 2 2" xfId="28749" xr:uid="{00000000-0005-0000-0000-00003C3C0000}"/>
    <cellStyle name="Normal 2 3 2 2 2 6 4 2 3" xfId="20603" xr:uid="{00000000-0005-0000-0000-00003D3C0000}"/>
    <cellStyle name="Normal 2 3 2 2 2 6 4 3" xfId="6992" xr:uid="{00000000-0005-0000-0000-00003E3C0000}"/>
    <cellStyle name="Normal 2 3 2 2 2 6 4 3 2" xfId="15138" xr:uid="{00000000-0005-0000-0000-00003F3C0000}"/>
    <cellStyle name="Normal 2 3 2 2 2 6 4 3 2 2" xfId="31434" xr:uid="{00000000-0005-0000-0000-0000403C0000}"/>
    <cellStyle name="Normal 2 3 2 2 2 6 4 3 3" xfId="23288" xr:uid="{00000000-0005-0000-0000-0000413C0000}"/>
    <cellStyle name="Normal 2 3 2 2 2 6 4 4" xfId="9839" xr:uid="{00000000-0005-0000-0000-0000423C0000}"/>
    <cellStyle name="Normal 2 3 2 2 2 6 4 4 2" xfId="26135" xr:uid="{00000000-0005-0000-0000-0000433C0000}"/>
    <cellStyle name="Normal 2 3 2 2 2 6 4 5" xfId="17989" xr:uid="{00000000-0005-0000-0000-0000443C0000}"/>
    <cellStyle name="Normal 2 3 2 2 2 6 5" xfId="3089" xr:uid="{00000000-0005-0000-0000-0000453C0000}"/>
    <cellStyle name="Normal 2 3 2 2 2 6 5 2" xfId="11235" xr:uid="{00000000-0005-0000-0000-0000463C0000}"/>
    <cellStyle name="Normal 2 3 2 2 2 6 5 2 2" xfId="27531" xr:uid="{00000000-0005-0000-0000-0000473C0000}"/>
    <cellStyle name="Normal 2 3 2 2 2 6 5 3" xfId="19385" xr:uid="{00000000-0005-0000-0000-0000483C0000}"/>
    <cellStyle name="Normal 2 3 2 2 2 6 6" xfId="5582" xr:uid="{00000000-0005-0000-0000-0000493C0000}"/>
    <cellStyle name="Normal 2 3 2 2 2 6 6 2" xfId="13728" xr:uid="{00000000-0005-0000-0000-00004A3C0000}"/>
    <cellStyle name="Normal 2 3 2 2 2 6 6 2 2" xfId="30024" xr:uid="{00000000-0005-0000-0000-00004B3C0000}"/>
    <cellStyle name="Normal 2 3 2 2 2 6 6 3" xfId="21878" xr:uid="{00000000-0005-0000-0000-00004C3C0000}"/>
    <cellStyle name="Normal 2 3 2 2 2 6 7" xfId="8429" xr:uid="{00000000-0005-0000-0000-00004D3C0000}"/>
    <cellStyle name="Normal 2 3 2 2 2 6 7 2" xfId="24725" xr:uid="{00000000-0005-0000-0000-00004E3C0000}"/>
    <cellStyle name="Normal 2 3 2 2 2 6 8" xfId="16579" xr:uid="{00000000-0005-0000-0000-00004F3C0000}"/>
    <cellStyle name="Normal 2 3 2 2 2 7" xfId="372" xr:uid="{00000000-0005-0000-0000-0000503C0000}"/>
    <cellStyle name="Normal 2 3 2 2 2 7 2" xfId="1078" xr:uid="{00000000-0005-0000-0000-0000513C0000}"/>
    <cellStyle name="Normal 2 3 2 2 2 7 2 2" xfId="2488" xr:uid="{00000000-0005-0000-0000-0000523C0000}"/>
    <cellStyle name="Normal 2 3 2 2 2 7 2 2 2" xfId="4990" xr:uid="{00000000-0005-0000-0000-0000533C0000}"/>
    <cellStyle name="Normal 2 3 2 2 2 7 2 2 2 2" xfId="13136" xr:uid="{00000000-0005-0000-0000-0000543C0000}"/>
    <cellStyle name="Normal 2 3 2 2 2 7 2 2 2 2 2" xfId="29432" xr:uid="{00000000-0005-0000-0000-0000553C0000}"/>
    <cellStyle name="Normal 2 3 2 2 2 7 2 2 2 3" xfId="21286" xr:uid="{00000000-0005-0000-0000-0000563C0000}"/>
    <cellStyle name="Normal 2 3 2 2 2 7 2 2 3" xfId="7787" xr:uid="{00000000-0005-0000-0000-0000573C0000}"/>
    <cellStyle name="Normal 2 3 2 2 2 7 2 2 3 2" xfId="15933" xr:uid="{00000000-0005-0000-0000-0000583C0000}"/>
    <cellStyle name="Normal 2 3 2 2 2 7 2 2 3 2 2" xfId="32229" xr:uid="{00000000-0005-0000-0000-0000593C0000}"/>
    <cellStyle name="Normal 2 3 2 2 2 7 2 2 3 3" xfId="24083" xr:uid="{00000000-0005-0000-0000-00005A3C0000}"/>
    <cellStyle name="Normal 2 3 2 2 2 7 2 2 4" xfId="10634" xr:uid="{00000000-0005-0000-0000-00005B3C0000}"/>
    <cellStyle name="Normal 2 3 2 2 2 7 2 2 4 2" xfId="26930" xr:uid="{00000000-0005-0000-0000-00005C3C0000}"/>
    <cellStyle name="Normal 2 3 2 2 2 7 2 2 5" xfId="18784" xr:uid="{00000000-0005-0000-0000-00005D3C0000}"/>
    <cellStyle name="Normal 2 3 2 2 2 7 2 3" xfId="3772" xr:uid="{00000000-0005-0000-0000-00005E3C0000}"/>
    <cellStyle name="Normal 2 3 2 2 2 7 2 3 2" xfId="11918" xr:uid="{00000000-0005-0000-0000-00005F3C0000}"/>
    <cellStyle name="Normal 2 3 2 2 2 7 2 3 2 2" xfId="28214" xr:uid="{00000000-0005-0000-0000-0000603C0000}"/>
    <cellStyle name="Normal 2 3 2 2 2 7 2 3 3" xfId="20068" xr:uid="{00000000-0005-0000-0000-0000613C0000}"/>
    <cellStyle name="Normal 2 3 2 2 2 7 2 4" xfId="6377" xr:uid="{00000000-0005-0000-0000-0000623C0000}"/>
    <cellStyle name="Normal 2 3 2 2 2 7 2 4 2" xfId="14523" xr:uid="{00000000-0005-0000-0000-0000633C0000}"/>
    <cellStyle name="Normal 2 3 2 2 2 7 2 4 2 2" xfId="30819" xr:uid="{00000000-0005-0000-0000-0000643C0000}"/>
    <cellStyle name="Normal 2 3 2 2 2 7 2 4 3" xfId="22673" xr:uid="{00000000-0005-0000-0000-0000653C0000}"/>
    <cellStyle name="Normal 2 3 2 2 2 7 2 5" xfId="9224" xr:uid="{00000000-0005-0000-0000-0000663C0000}"/>
    <cellStyle name="Normal 2 3 2 2 2 7 2 5 2" xfId="25520" xr:uid="{00000000-0005-0000-0000-0000673C0000}"/>
    <cellStyle name="Normal 2 3 2 2 2 7 2 6" xfId="17374" xr:uid="{00000000-0005-0000-0000-0000683C0000}"/>
    <cellStyle name="Normal 2 3 2 2 2 7 3" xfId="1783" xr:uid="{00000000-0005-0000-0000-0000693C0000}"/>
    <cellStyle name="Normal 2 3 2 2 2 7 3 2" xfId="4381" xr:uid="{00000000-0005-0000-0000-00006A3C0000}"/>
    <cellStyle name="Normal 2 3 2 2 2 7 3 2 2" xfId="12527" xr:uid="{00000000-0005-0000-0000-00006B3C0000}"/>
    <cellStyle name="Normal 2 3 2 2 2 7 3 2 2 2" xfId="28823" xr:uid="{00000000-0005-0000-0000-00006C3C0000}"/>
    <cellStyle name="Normal 2 3 2 2 2 7 3 2 3" xfId="20677" xr:uid="{00000000-0005-0000-0000-00006D3C0000}"/>
    <cellStyle name="Normal 2 3 2 2 2 7 3 3" xfId="7082" xr:uid="{00000000-0005-0000-0000-00006E3C0000}"/>
    <cellStyle name="Normal 2 3 2 2 2 7 3 3 2" xfId="15228" xr:uid="{00000000-0005-0000-0000-00006F3C0000}"/>
    <cellStyle name="Normal 2 3 2 2 2 7 3 3 2 2" xfId="31524" xr:uid="{00000000-0005-0000-0000-0000703C0000}"/>
    <cellStyle name="Normal 2 3 2 2 2 7 3 3 3" xfId="23378" xr:uid="{00000000-0005-0000-0000-0000713C0000}"/>
    <cellStyle name="Normal 2 3 2 2 2 7 3 4" xfId="9929" xr:uid="{00000000-0005-0000-0000-0000723C0000}"/>
    <cellStyle name="Normal 2 3 2 2 2 7 3 4 2" xfId="26225" xr:uid="{00000000-0005-0000-0000-0000733C0000}"/>
    <cellStyle name="Normal 2 3 2 2 2 7 3 5" xfId="18079" xr:uid="{00000000-0005-0000-0000-0000743C0000}"/>
    <cellStyle name="Normal 2 3 2 2 2 7 4" xfId="3163" xr:uid="{00000000-0005-0000-0000-0000753C0000}"/>
    <cellStyle name="Normal 2 3 2 2 2 7 4 2" xfId="11309" xr:uid="{00000000-0005-0000-0000-0000763C0000}"/>
    <cellStyle name="Normal 2 3 2 2 2 7 4 2 2" xfId="27605" xr:uid="{00000000-0005-0000-0000-0000773C0000}"/>
    <cellStyle name="Normal 2 3 2 2 2 7 4 3" xfId="19459" xr:uid="{00000000-0005-0000-0000-0000783C0000}"/>
    <cellStyle name="Normal 2 3 2 2 2 7 5" xfId="5672" xr:uid="{00000000-0005-0000-0000-0000793C0000}"/>
    <cellStyle name="Normal 2 3 2 2 2 7 5 2" xfId="13818" xr:uid="{00000000-0005-0000-0000-00007A3C0000}"/>
    <cellStyle name="Normal 2 3 2 2 2 7 5 2 2" xfId="30114" xr:uid="{00000000-0005-0000-0000-00007B3C0000}"/>
    <cellStyle name="Normal 2 3 2 2 2 7 5 3" xfId="21968" xr:uid="{00000000-0005-0000-0000-00007C3C0000}"/>
    <cellStyle name="Normal 2 3 2 2 2 7 6" xfId="8519" xr:uid="{00000000-0005-0000-0000-00007D3C0000}"/>
    <cellStyle name="Normal 2 3 2 2 2 7 6 2" xfId="24815" xr:uid="{00000000-0005-0000-0000-00007E3C0000}"/>
    <cellStyle name="Normal 2 3 2 2 2 7 7" xfId="16669" xr:uid="{00000000-0005-0000-0000-00007F3C0000}"/>
    <cellStyle name="Normal 2 3 2 2 2 8" xfId="734" xr:uid="{00000000-0005-0000-0000-0000803C0000}"/>
    <cellStyle name="Normal 2 3 2 2 2 8 2" xfId="2144" xr:uid="{00000000-0005-0000-0000-0000813C0000}"/>
    <cellStyle name="Normal 2 3 2 2 2 8 2 2" xfId="4694" xr:uid="{00000000-0005-0000-0000-0000823C0000}"/>
    <cellStyle name="Normal 2 3 2 2 2 8 2 2 2" xfId="12840" xr:uid="{00000000-0005-0000-0000-0000833C0000}"/>
    <cellStyle name="Normal 2 3 2 2 2 8 2 2 2 2" xfId="29136" xr:uid="{00000000-0005-0000-0000-0000843C0000}"/>
    <cellStyle name="Normal 2 3 2 2 2 8 2 2 3" xfId="20990" xr:uid="{00000000-0005-0000-0000-0000853C0000}"/>
    <cellStyle name="Normal 2 3 2 2 2 8 2 3" xfId="7443" xr:uid="{00000000-0005-0000-0000-0000863C0000}"/>
    <cellStyle name="Normal 2 3 2 2 2 8 2 3 2" xfId="15589" xr:uid="{00000000-0005-0000-0000-0000873C0000}"/>
    <cellStyle name="Normal 2 3 2 2 2 8 2 3 2 2" xfId="31885" xr:uid="{00000000-0005-0000-0000-0000883C0000}"/>
    <cellStyle name="Normal 2 3 2 2 2 8 2 3 3" xfId="23739" xr:uid="{00000000-0005-0000-0000-0000893C0000}"/>
    <cellStyle name="Normal 2 3 2 2 2 8 2 4" xfId="10290" xr:uid="{00000000-0005-0000-0000-00008A3C0000}"/>
    <cellStyle name="Normal 2 3 2 2 2 8 2 4 2" xfId="26586" xr:uid="{00000000-0005-0000-0000-00008B3C0000}"/>
    <cellStyle name="Normal 2 3 2 2 2 8 2 5" xfId="18440" xr:uid="{00000000-0005-0000-0000-00008C3C0000}"/>
    <cellStyle name="Normal 2 3 2 2 2 8 3" xfId="3476" xr:uid="{00000000-0005-0000-0000-00008D3C0000}"/>
    <cellStyle name="Normal 2 3 2 2 2 8 3 2" xfId="11622" xr:uid="{00000000-0005-0000-0000-00008E3C0000}"/>
    <cellStyle name="Normal 2 3 2 2 2 8 3 2 2" xfId="27918" xr:uid="{00000000-0005-0000-0000-00008F3C0000}"/>
    <cellStyle name="Normal 2 3 2 2 2 8 3 3" xfId="19772" xr:uid="{00000000-0005-0000-0000-0000903C0000}"/>
    <cellStyle name="Normal 2 3 2 2 2 8 4" xfId="6033" xr:uid="{00000000-0005-0000-0000-0000913C0000}"/>
    <cellStyle name="Normal 2 3 2 2 2 8 4 2" xfId="14179" xr:uid="{00000000-0005-0000-0000-0000923C0000}"/>
    <cellStyle name="Normal 2 3 2 2 2 8 4 2 2" xfId="30475" xr:uid="{00000000-0005-0000-0000-0000933C0000}"/>
    <cellStyle name="Normal 2 3 2 2 2 8 4 3" xfId="22329" xr:uid="{00000000-0005-0000-0000-0000943C0000}"/>
    <cellStyle name="Normal 2 3 2 2 2 8 5" xfId="8880" xr:uid="{00000000-0005-0000-0000-0000953C0000}"/>
    <cellStyle name="Normal 2 3 2 2 2 8 5 2" xfId="25176" xr:uid="{00000000-0005-0000-0000-0000963C0000}"/>
    <cellStyle name="Normal 2 3 2 2 2 8 6" xfId="17030" xr:uid="{00000000-0005-0000-0000-0000973C0000}"/>
    <cellStyle name="Normal 2 3 2 2 2 9" xfId="1439" xr:uid="{00000000-0005-0000-0000-0000983C0000}"/>
    <cellStyle name="Normal 2 3 2 2 2 9 2" xfId="4085" xr:uid="{00000000-0005-0000-0000-0000993C0000}"/>
    <cellStyle name="Normal 2 3 2 2 2 9 2 2" xfId="12231" xr:uid="{00000000-0005-0000-0000-00009A3C0000}"/>
    <cellStyle name="Normal 2 3 2 2 2 9 2 2 2" xfId="28527" xr:uid="{00000000-0005-0000-0000-00009B3C0000}"/>
    <cellStyle name="Normal 2 3 2 2 2 9 2 3" xfId="20381" xr:uid="{00000000-0005-0000-0000-00009C3C0000}"/>
    <cellStyle name="Normal 2 3 2 2 2 9 3" xfId="6738" xr:uid="{00000000-0005-0000-0000-00009D3C0000}"/>
    <cellStyle name="Normal 2 3 2 2 2 9 3 2" xfId="14884" xr:uid="{00000000-0005-0000-0000-00009E3C0000}"/>
    <cellStyle name="Normal 2 3 2 2 2 9 3 2 2" xfId="31180" xr:uid="{00000000-0005-0000-0000-00009F3C0000}"/>
    <cellStyle name="Normal 2 3 2 2 2 9 3 3" xfId="23034" xr:uid="{00000000-0005-0000-0000-0000A03C0000}"/>
    <cellStyle name="Normal 2 3 2 2 2 9 4" xfId="9585" xr:uid="{00000000-0005-0000-0000-0000A13C0000}"/>
    <cellStyle name="Normal 2 3 2 2 2 9 4 2" xfId="25881" xr:uid="{00000000-0005-0000-0000-0000A23C0000}"/>
    <cellStyle name="Normal 2 3 2 2 2 9 5" xfId="17735" xr:uid="{00000000-0005-0000-0000-0000A33C0000}"/>
    <cellStyle name="Normal 2 3 2 2 3" xfId="39" xr:uid="{00000000-0005-0000-0000-0000A43C0000}"/>
    <cellStyle name="Normal 2 3 2 2 3 10" xfId="5339" xr:uid="{00000000-0005-0000-0000-0000A53C0000}"/>
    <cellStyle name="Normal 2 3 2 2 3 10 2" xfId="13485" xr:uid="{00000000-0005-0000-0000-0000A63C0000}"/>
    <cellStyle name="Normal 2 3 2 2 3 10 2 2" xfId="29781" xr:uid="{00000000-0005-0000-0000-0000A73C0000}"/>
    <cellStyle name="Normal 2 3 2 2 3 10 3" xfId="21635" xr:uid="{00000000-0005-0000-0000-0000A83C0000}"/>
    <cellStyle name="Normal 2 3 2 2 3 11" xfId="8186" xr:uid="{00000000-0005-0000-0000-0000A93C0000}"/>
    <cellStyle name="Normal 2 3 2 2 3 11 2" xfId="24482" xr:uid="{00000000-0005-0000-0000-0000AA3C0000}"/>
    <cellStyle name="Normal 2 3 2 2 3 12" xfId="16336" xr:uid="{00000000-0005-0000-0000-0000AB3C0000}"/>
    <cellStyle name="Normal 2 3 2 2 3 2" xfId="83" xr:uid="{00000000-0005-0000-0000-0000AC3C0000}"/>
    <cellStyle name="Normal 2 3 2 2 3 2 10" xfId="8230" xr:uid="{00000000-0005-0000-0000-0000AD3C0000}"/>
    <cellStyle name="Normal 2 3 2 2 3 2 10 2" xfId="24526" xr:uid="{00000000-0005-0000-0000-0000AE3C0000}"/>
    <cellStyle name="Normal 2 3 2 2 3 2 11" xfId="16380" xr:uid="{00000000-0005-0000-0000-0000AF3C0000}"/>
    <cellStyle name="Normal 2 3 2 2 3 2 2" xfId="173" xr:uid="{00000000-0005-0000-0000-0000B03C0000}"/>
    <cellStyle name="Normal 2 3 2 2 3 2 2 2" xfId="517" xr:uid="{00000000-0005-0000-0000-0000B13C0000}"/>
    <cellStyle name="Normal 2 3 2 2 3 2 2 2 2" xfId="1223" xr:uid="{00000000-0005-0000-0000-0000B23C0000}"/>
    <cellStyle name="Normal 2 3 2 2 3 2 2 2 2 2" xfId="2633" xr:uid="{00000000-0005-0000-0000-0000B33C0000}"/>
    <cellStyle name="Normal 2 3 2 2 3 2 2 2 2 2 2" xfId="5109" xr:uid="{00000000-0005-0000-0000-0000B43C0000}"/>
    <cellStyle name="Normal 2 3 2 2 3 2 2 2 2 2 2 2" xfId="13255" xr:uid="{00000000-0005-0000-0000-0000B53C0000}"/>
    <cellStyle name="Normal 2 3 2 2 3 2 2 2 2 2 2 2 2" xfId="29551" xr:uid="{00000000-0005-0000-0000-0000B63C0000}"/>
    <cellStyle name="Normal 2 3 2 2 3 2 2 2 2 2 2 3" xfId="21405" xr:uid="{00000000-0005-0000-0000-0000B73C0000}"/>
    <cellStyle name="Normal 2 3 2 2 3 2 2 2 2 2 3" xfId="7932" xr:uid="{00000000-0005-0000-0000-0000B83C0000}"/>
    <cellStyle name="Normal 2 3 2 2 3 2 2 2 2 2 3 2" xfId="16078" xr:uid="{00000000-0005-0000-0000-0000B93C0000}"/>
    <cellStyle name="Normal 2 3 2 2 3 2 2 2 2 2 3 2 2" xfId="32374" xr:uid="{00000000-0005-0000-0000-0000BA3C0000}"/>
    <cellStyle name="Normal 2 3 2 2 3 2 2 2 2 2 3 3" xfId="24228" xr:uid="{00000000-0005-0000-0000-0000BB3C0000}"/>
    <cellStyle name="Normal 2 3 2 2 3 2 2 2 2 2 4" xfId="10779" xr:uid="{00000000-0005-0000-0000-0000BC3C0000}"/>
    <cellStyle name="Normal 2 3 2 2 3 2 2 2 2 2 4 2" xfId="27075" xr:uid="{00000000-0005-0000-0000-0000BD3C0000}"/>
    <cellStyle name="Normal 2 3 2 2 3 2 2 2 2 2 5" xfId="18929" xr:uid="{00000000-0005-0000-0000-0000BE3C0000}"/>
    <cellStyle name="Normal 2 3 2 2 3 2 2 2 2 3" xfId="3891" xr:uid="{00000000-0005-0000-0000-0000BF3C0000}"/>
    <cellStyle name="Normal 2 3 2 2 3 2 2 2 2 3 2" xfId="12037" xr:uid="{00000000-0005-0000-0000-0000C03C0000}"/>
    <cellStyle name="Normal 2 3 2 2 3 2 2 2 2 3 2 2" xfId="28333" xr:uid="{00000000-0005-0000-0000-0000C13C0000}"/>
    <cellStyle name="Normal 2 3 2 2 3 2 2 2 2 3 3" xfId="20187" xr:uid="{00000000-0005-0000-0000-0000C23C0000}"/>
    <cellStyle name="Normal 2 3 2 2 3 2 2 2 2 4" xfId="6522" xr:uid="{00000000-0005-0000-0000-0000C33C0000}"/>
    <cellStyle name="Normal 2 3 2 2 3 2 2 2 2 4 2" xfId="14668" xr:uid="{00000000-0005-0000-0000-0000C43C0000}"/>
    <cellStyle name="Normal 2 3 2 2 3 2 2 2 2 4 2 2" xfId="30964" xr:uid="{00000000-0005-0000-0000-0000C53C0000}"/>
    <cellStyle name="Normal 2 3 2 2 3 2 2 2 2 4 3" xfId="22818" xr:uid="{00000000-0005-0000-0000-0000C63C0000}"/>
    <cellStyle name="Normal 2 3 2 2 3 2 2 2 2 5" xfId="9369" xr:uid="{00000000-0005-0000-0000-0000C73C0000}"/>
    <cellStyle name="Normal 2 3 2 2 3 2 2 2 2 5 2" xfId="25665" xr:uid="{00000000-0005-0000-0000-0000C83C0000}"/>
    <cellStyle name="Normal 2 3 2 2 3 2 2 2 2 6" xfId="17519" xr:uid="{00000000-0005-0000-0000-0000C93C0000}"/>
    <cellStyle name="Normal 2 3 2 2 3 2 2 2 3" xfId="1928" xr:uid="{00000000-0005-0000-0000-0000CA3C0000}"/>
    <cellStyle name="Normal 2 3 2 2 3 2 2 2 3 2" xfId="4500" xr:uid="{00000000-0005-0000-0000-0000CB3C0000}"/>
    <cellStyle name="Normal 2 3 2 2 3 2 2 2 3 2 2" xfId="12646" xr:uid="{00000000-0005-0000-0000-0000CC3C0000}"/>
    <cellStyle name="Normal 2 3 2 2 3 2 2 2 3 2 2 2" xfId="28942" xr:uid="{00000000-0005-0000-0000-0000CD3C0000}"/>
    <cellStyle name="Normal 2 3 2 2 3 2 2 2 3 2 3" xfId="20796" xr:uid="{00000000-0005-0000-0000-0000CE3C0000}"/>
    <cellStyle name="Normal 2 3 2 2 3 2 2 2 3 3" xfId="7227" xr:uid="{00000000-0005-0000-0000-0000CF3C0000}"/>
    <cellStyle name="Normal 2 3 2 2 3 2 2 2 3 3 2" xfId="15373" xr:uid="{00000000-0005-0000-0000-0000D03C0000}"/>
    <cellStyle name="Normal 2 3 2 2 3 2 2 2 3 3 2 2" xfId="31669" xr:uid="{00000000-0005-0000-0000-0000D13C0000}"/>
    <cellStyle name="Normal 2 3 2 2 3 2 2 2 3 3 3" xfId="23523" xr:uid="{00000000-0005-0000-0000-0000D23C0000}"/>
    <cellStyle name="Normal 2 3 2 2 3 2 2 2 3 4" xfId="10074" xr:uid="{00000000-0005-0000-0000-0000D33C0000}"/>
    <cellStyle name="Normal 2 3 2 2 3 2 2 2 3 4 2" xfId="26370" xr:uid="{00000000-0005-0000-0000-0000D43C0000}"/>
    <cellStyle name="Normal 2 3 2 2 3 2 2 2 3 5" xfId="18224" xr:uid="{00000000-0005-0000-0000-0000D53C0000}"/>
    <cellStyle name="Normal 2 3 2 2 3 2 2 2 4" xfId="3282" xr:uid="{00000000-0005-0000-0000-0000D63C0000}"/>
    <cellStyle name="Normal 2 3 2 2 3 2 2 2 4 2" xfId="11428" xr:uid="{00000000-0005-0000-0000-0000D73C0000}"/>
    <cellStyle name="Normal 2 3 2 2 3 2 2 2 4 2 2" xfId="27724" xr:uid="{00000000-0005-0000-0000-0000D83C0000}"/>
    <cellStyle name="Normal 2 3 2 2 3 2 2 2 4 3" xfId="19578" xr:uid="{00000000-0005-0000-0000-0000D93C0000}"/>
    <cellStyle name="Normal 2 3 2 2 3 2 2 2 5" xfId="5817" xr:uid="{00000000-0005-0000-0000-0000DA3C0000}"/>
    <cellStyle name="Normal 2 3 2 2 3 2 2 2 5 2" xfId="13963" xr:uid="{00000000-0005-0000-0000-0000DB3C0000}"/>
    <cellStyle name="Normal 2 3 2 2 3 2 2 2 5 2 2" xfId="30259" xr:uid="{00000000-0005-0000-0000-0000DC3C0000}"/>
    <cellStyle name="Normal 2 3 2 2 3 2 2 2 5 3" xfId="22113" xr:uid="{00000000-0005-0000-0000-0000DD3C0000}"/>
    <cellStyle name="Normal 2 3 2 2 3 2 2 2 6" xfId="8664" xr:uid="{00000000-0005-0000-0000-0000DE3C0000}"/>
    <cellStyle name="Normal 2 3 2 2 3 2 2 2 6 2" xfId="24960" xr:uid="{00000000-0005-0000-0000-0000DF3C0000}"/>
    <cellStyle name="Normal 2 3 2 2 3 2 2 2 7" xfId="16814" xr:uid="{00000000-0005-0000-0000-0000E03C0000}"/>
    <cellStyle name="Normal 2 3 2 2 3 2 2 3" xfId="879" xr:uid="{00000000-0005-0000-0000-0000E13C0000}"/>
    <cellStyle name="Normal 2 3 2 2 3 2 2 3 2" xfId="2289" xr:uid="{00000000-0005-0000-0000-0000E23C0000}"/>
    <cellStyle name="Normal 2 3 2 2 3 2 2 3 2 2" xfId="4813" xr:uid="{00000000-0005-0000-0000-0000E33C0000}"/>
    <cellStyle name="Normal 2 3 2 2 3 2 2 3 2 2 2" xfId="12959" xr:uid="{00000000-0005-0000-0000-0000E43C0000}"/>
    <cellStyle name="Normal 2 3 2 2 3 2 2 3 2 2 2 2" xfId="29255" xr:uid="{00000000-0005-0000-0000-0000E53C0000}"/>
    <cellStyle name="Normal 2 3 2 2 3 2 2 3 2 2 3" xfId="21109" xr:uid="{00000000-0005-0000-0000-0000E63C0000}"/>
    <cellStyle name="Normal 2 3 2 2 3 2 2 3 2 3" xfId="7588" xr:uid="{00000000-0005-0000-0000-0000E73C0000}"/>
    <cellStyle name="Normal 2 3 2 2 3 2 2 3 2 3 2" xfId="15734" xr:uid="{00000000-0005-0000-0000-0000E83C0000}"/>
    <cellStyle name="Normal 2 3 2 2 3 2 2 3 2 3 2 2" xfId="32030" xr:uid="{00000000-0005-0000-0000-0000E93C0000}"/>
    <cellStyle name="Normal 2 3 2 2 3 2 2 3 2 3 3" xfId="23884" xr:uid="{00000000-0005-0000-0000-0000EA3C0000}"/>
    <cellStyle name="Normal 2 3 2 2 3 2 2 3 2 4" xfId="10435" xr:uid="{00000000-0005-0000-0000-0000EB3C0000}"/>
    <cellStyle name="Normal 2 3 2 2 3 2 2 3 2 4 2" xfId="26731" xr:uid="{00000000-0005-0000-0000-0000EC3C0000}"/>
    <cellStyle name="Normal 2 3 2 2 3 2 2 3 2 5" xfId="18585" xr:uid="{00000000-0005-0000-0000-0000ED3C0000}"/>
    <cellStyle name="Normal 2 3 2 2 3 2 2 3 3" xfId="3595" xr:uid="{00000000-0005-0000-0000-0000EE3C0000}"/>
    <cellStyle name="Normal 2 3 2 2 3 2 2 3 3 2" xfId="11741" xr:uid="{00000000-0005-0000-0000-0000EF3C0000}"/>
    <cellStyle name="Normal 2 3 2 2 3 2 2 3 3 2 2" xfId="28037" xr:uid="{00000000-0005-0000-0000-0000F03C0000}"/>
    <cellStyle name="Normal 2 3 2 2 3 2 2 3 3 3" xfId="19891" xr:uid="{00000000-0005-0000-0000-0000F13C0000}"/>
    <cellStyle name="Normal 2 3 2 2 3 2 2 3 4" xfId="6178" xr:uid="{00000000-0005-0000-0000-0000F23C0000}"/>
    <cellStyle name="Normal 2 3 2 2 3 2 2 3 4 2" xfId="14324" xr:uid="{00000000-0005-0000-0000-0000F33C0000}"/>
    <cellStyle name="Normal 2 3 2 2 3 2 2 3 4 2 2" xfId="30620" xr:uid="{00000000-0005-0000-0000-0000F43C0000}"/>
    <cellStyle name="Normal 2 3 2 2 3 2 2 3 4 3" xfId="22474" xr:uid="{00000000-0005-0000-0000-0000F53C0000}"/>
    <cellStyle name="Normal 2 3 2 2 3 2 2 3 5" xfId="9025" xr:uid="{00000000-0005-0000-0000-0000F63C0000}"/>
    <cellStyle name="Normal 2 3 2 2 3 2 2 3 5 2" xfId="25321" xr:uid="{00000000-0005-0000-0000-0000F73C0000}"/>
    <cellStyle name="Normal 2 3 2 2 3 2 2 3 6" xfId="17175" xr:uid="{00000000-0005-0000-0000-0000F83C0000}"/>
    <cellStyle name="Normal 2 3 2 2 3 2 2 4" xfId="1584" xr:uid="{00000000-0005-0000-0000-0000F93C0000}"/>
    <cellStyle name="Normal 2 3 2 2 3 2 2 4 2" xfId="4204" xr:uid="{00000000-0005-0000-0000-0000FA3C0000}"/>
    <cellStyle name="Normal 2 3 2 2 3 2 2 4 2 2" xfId="12350" xr:uid="{00000000-0005-0000-0000-0000FB3C0000}"/>
    <cellStyle name="Normal 2 3 2 2 3 2 2 4 2 2 2" xfId="28646" xr:uid="{00000000-0005-0000-0000-0000FC3C0000}"/>
    <cellStyle name="Normal 2 3 2 2 3 2 2 4 2 3" xfId="20500" xr:uid="{00000000-0005-0000-0000-0000FD3C0000}"/>
    <cellStyle name="Normal 2 3 2 2 3 2 2 4 3" xfId="6883" xr:uid="{00000000-0005-0000-0000-0000FE3C0000}"/>
    <cellStyle name="Normal 2 3 2 2 3 2 2 4 3 2" xfId="15029" xr:uid="{00000000-0005-0000-0000-0000FF3C0000}"/>
    <cellStyle name="Normal 2 3 2 2 3 2 2 4 3 2 2" xfId="31325" xr:uid="{00000000-0005-0000-0000-0000003D0000}"/>
    <cellStyle name="Normal 2 3 2 2 3 2 2 4 3 3" xfId="23179" xr:uid="{00000000-0005-0000-0000-0000013D0000}"/>
    <cellStyle name="Normal 2 3 2 2 3 2 2 4 4" xfId="9730" xr:uid="{00000000-0005-0000-0000-0000023D0000}"/>
    <cellStyle name="Normal 2 3 2 2 3 2 2 4 4 2" xfId="26026" xr:uid="{00000000-0005-0000-0000-0000033D0000}"/>
    <cellStyle name="Normal 2 3 2 2 3 2 2 4 5" xfId="17880" xr:uid="{00000000-0005-0000-0000-0000043D0000}"/>
    <cellStyle name="Normal 2 3 2 2 3 2 2 5" xfId="2986" xr:uid="{00000000-0005-0000-0000-0000053D0000}"/>
    <cellStyle name="Normal 2 3 2 2 3 2 2 5 2" xfId="11132" xr:uid="{00000000-0005-0000-0000-0000063D0000}"/>
    <cellStyle name="Normal 2 3 2 2 3 2 2 5 2 2" xfId="27428" xr:uid="{00000000-0005-0000-0000-0000073D0000}"/>
    <cellStyle name="Normal 2 3 2 2 3 2 2 5 3" xfId="19282" xr:uid="{00000000-0005-0000-0000-0000083D0000}"/>
    <cellStyle name="Normal 2 3 2 2 3 2 2 6" xfId="5473" xr:uid="{00000000-0005-0000-0000-0000093D0000}"/>
    <cellStyle name="Normal 2 3 2 2 3 2 2 6 2" xfId="13619" xr:uid="{00000000-0005-0000-0000-00000A3D0000}"/>
    <cellStyle name="Normal 2 3 2 2 3 2 2 6 2 2" xfId="29915" xr:uid="{00000000-0005-0000-0000-00000B3D0000}"/>
    <cellStyle name="Normal 2 3 2 2 3 2 2 6 3" xfId="21769" xr:uid="{00000000-0005-0000-0000-00000C3D0000}"/>
    <cellStyle name="Normal 2 3 2 2 3 2 2 7" xfId="8320" xr:uid="{00000000-0005-0000-0000-00000D3D0000}"/>
    <cellStyle name="Normal 2 3 2 2 3 2 2 7 2" xfId="24616" xr:uid="{00000000-0005-0000-0000-00000E3D0000}"/>
    <cellStyle name="Normal 2 3 2 2 3 2 2 8" xfId="16470" xr:uid="{00000000-0005-0000-0000-00000F3D0000}"/>
    <cellStyle name="Normal 2 3 2 2 3 2 3" xfId="249" xr:uid="{00000000-0005-0000-0000-0000103D0000}"/>
    <cellStyle name="Normal 2 3 2 2 3 2 3 2" xfId="593" xr:uid="{00000000-0005-0000-0000-0000113D0000}"/>
    <cellStyle name="Normal 2 3 2 2 3 2 3 2 2" xfId="1299" xr:uid="{00000000-0005-0000-0000-0000123D0000}"/>
    <cellStyle name="Normal 2 3 2 2 3 2 3 2 2 2" xfId="2709" xr:uid="{00000000-0005-0000-0000-0000133D0000}"/>
    <cellStyle name="Normal 2 3 2 2 3 2 3 2 2 2 2" xfId="5183" xr:uid="{00000000-0005-0000-0000-0000143D0000}"/>
    <cellStyle name="Normal 2 3 2 2 3 2 3 2 2 2 2 2" xfId="13329" xr:uid="{00000000-0005-0000-0000-0000153D0000}"/>
    <cellStyle name="Normal 2 3 2 2 3 2 3 2 2 2 2 2 2" xfId="29625" xr:uid="{00000000-0005-0000-0000-0000163D0000}"/>
    <cellStyle name="Normal 2 3 2 2 3 2 3 2 2 2 2 3" xfId="21479" xr:uid="{00000000-0005-0000-0000-0000173D0000}"/>
    <cellStyle name="Normal 2 3 2 2 3 2 3 2 2 2 3" xfId="8008" xr:uid="{00000000-0005-0000-0000-0000183D0000}"/>
    <cellStyle name="Normal 2 3 2 2 3 2 3 2 2 2 3 2" xfId="16154" xr:uid="{00000000-0005-0000-0000-0000193D0000}"/>
    <cellStyle name="Normal 2 3 2 2 3 2 3 2 2 2 3 2 2" xfId="32450" xr:uid="{00000000-0005-0000-0000-00001A3D0000}"/>
    <cellStyle name="Normal 2 3 2 2 3 2 3 2 2 2 3 3" xfId="24304" xr:uid="{00000000-0005-0000-0000-00001B3D0000}"/>
    <cellStyle name="Normal 2 3 2 2 3 2 3 2 2 2 4" xfId="10855" xr:uid="{00000000-0005-0000-0000-00001C3D0000}"/>
    <cellStyle name="Normal 2 3 2 2 3 2 3 2 2 2 4 2" xfId="27151" xr:uid="{00000000-0005-0000-0000-00001D3D0000}"/>
    <cellStyle name="Normal 2 3 2 2 3 2 3 2 2 2 5" xfId="19005" xr:uid="{00000000-0005-0000-0000-00001E3D0000}"/>
    <cellStyle name="Normal 2 3 2 2 3 2 3 2 2 3" xfId="3965" xr:uid="{00000000-0005-0000-0000-00001F3D0000}"/>
    <cellStyle name="Normal 2 3 2 2 3 2 3 2 2 3 2" xfId="12111" xr:uid="{00000000-0005-0000-0000-0000203D0000}"/>
    <cellStyle name="Normal 2 3 2 2 3 2 3 2 2 3 2 2" xfId="28407" xr:uid="{00000000-0005-0000-0000-0000213D0000}"/>
    <cellStyle name="Normal 2 3 2 2 3 2 3 2 2 3 3" xfId="20261" xr:uid="{00000000-0005-0000-0000-0000223D0000}"/>
    <cellStyle name="Normal 2 3 2 2 3 2 3 2 2 4" xfId="6598" xr:uid="{00000000-0005-0000-0000-0000233D0000}"/>
    <cellStyle name="Normal 2 3 2 2 3 2 3 2 2 4 2" xfId="14744" xr:uid="{00000000-0005-0000-0000-0000243D0000}"/>
    <cellStyle name="Normal 2 3 2 2 3 2 3 2 2 4 2 2" xfId="31040" xr:uid="{00000000-0005-0000-0000-0000253D0000}"/>
    <cellStyle name="Normal 2 3 2 2 3 2 3 2 2 4 3" xfId="22894" xr:uid="{00000000-0005-0000-0000-0000263D0000}"/>
    <cellStyle name="Normal 2 3 2 2 3 2 3 2 2 5" xfId="9445" xr:uid="{00000000-0005-0000-0000-0000273D0000}"/>
    <cellStyle name="Normal 2 3 2 2 3 2 3 2 2 5 2" xfId="25741" xr:uid="{00000000-0005-0000-0000-0000283D0000}"/>
    <cellStyle name="Normal 2 3 2 2 3 2 3 2 2 6" xfId="17595" xr:uid="{00000000-0005-0000-0000-0000293D0000}"/>
    <cellStyle name="Normal 2 3 2 2 3 2 3 2 3" xfId="2004" xr:uid="{00000000-0005-0000-0000-00002A3D0000}"/>
    <cellStyle name="Normal 2 3 2 2 3 2 3 2 3 2" xfId="4574" xr:uid="{00000000-0005-0000-0000-00002B3D0000}"/>
    <cellStyle name="Normal 2 3 2 2 3 2 3 2 3 2 2" xfId="12720" xr:uid="{00000000-0005-0000-0000-00002C3D0000}"/>
    <cellStyle name="Normal 2 3 2 2 3 2 3 2 3 2 2 2" xfId="29016" xr:uid="{00000000-0005-0000-0000-00002D3D0000}"/>
    <cellStyle name="Normal 2 3 2 2 3 2 3 2 3 2 3" xfId="20870" xr:uid="{00000000-0005-0000-0000-00002E3D0000}"/>
    <cellStyle name="Normal 2 3 2 2 3 2 3 2 3 3" xfId="7303" xr:uid="{00000000-0005-0000-0000-00002F3D0000}"/>
    <cellStyle name="Normal 2 3 2 2 3 2 3 2 3 3 2" xfId="15449" xr:uid="{00000000-0005-0000-0000-0000303D0000}"/>
    <cellStyle name="Normal 2 3 2 2 3 2 3 2 3 3 2 2" xfId="31745" xr:uid="{00000000-0005-0000-0000-0000313D0000}"/>
    <cellStyle name="Normal 2 3 2 2 3 2 3 2 3 3 3" xfId="23599" xr:uid="{00000000-0005-0000-0000-0000323D0000}"/>
    <cellStyle name="Normal 2 3 2 2 3 2 3 2 3 4" xfId="10150" xr:uid="{00000000-0005-0000-0000-0000333D0000}"/>
    <cellStyle name="Normal 2 3 2 2 3 2 3 2 3 4 2" xfId="26446" xr:uid="{00000000-0005-0000-0000-0000343D0000}"/>
    <cellStyle name="Normal 2 3 2 2 3 2 3 2 3 5" xfId="18300" xr:uid="{00000000-0005-0000-0000-0000353D0000}"/>
    <cellStyle name="Normal 2 3 2 2 3 2 3 2 4" xfId="3356" xr:uid="{00000000-0005-0000-0000-0000363D0000}"/>
    <cellStyle name="Normal 2 3 2 2 3 2 3 2 4 2" xfId="11502" xr:uid="{00000000-0005-0000-0000-0000373D0000}"/>
    <cellStyle name="Normal 2 3 2 2 3 2 3 2 4 2 2" xfId="27798" xr:uid="{00000000-0005-0000-0000-0000383D0000}"/>
    <cellStyle name="Normal 2 3 2 2 3 2 3 2 4 3" xfId="19652" xr:uid="{00000000-0005-0000-0000-0000393D0000}"/>
    <cellStyle name="Normal 2 3 2 2 3 2 3 2 5" xfId="5893" xr:uid="{00000000-0005-0000-0000-00003A3D0000}"/>
    <cellStyle name="Normal 2 3 2 2 3 2 3 2 5 2" xfId="14039" xr:uid="{00000000-0005-0000-0000-00003B3D0000}"/>
    <cellStyle name="Normal 2 3 2 2 3 2 3 2 5 2 2" xfId="30335" xr:uid="{00000000-0005-0000-0000-00003C3D0000}"/>
    <cellStyle name="Normal 2 3 2 2 3 2 3 2 5 3" xfId="22189" xr:uid="{00000000-0005-0000-0000-00003D3D0000}"/>
    <cellStyle name="Normal 2 3 2 2 3 2 3 2 6" xfId="8740" xr:uid="{00000000-0005-0000-0000-00003E3D0000}"/>
    <cellStyle name="Normal 2 3 2 2 3 2 3 2 6 2" xfId="25036" xr:uid="{00000000-0005-0000-0000-00003F3D0000}"/>
    <cellStyle name="Normal 2 3 2 2 3 2 3 2 7" xfId="16890" xr:uid="{00000000-0005-0000-0000-0000403D0000}"/>
    <cellStyle name="Normal 2 3 2 2 3 2 3 3" xfId="955" xr:uid="{00000000-0005-0000-0000-0000413D0000}"/>
    <cellStyle name="Normal 2 3 2 2 3 2 3 3 2" xfId="2365" xr:uid="{00000000-0005-0000-0000-0000423D0000}"/>
    <cellStyle name="Normal 2 3 2 2 3 2 3 3 2 2" xfId="4887" xr:uid="{00000000-0005-0000-0000-0000433D0000}"/>
    <cellStyle name="Normal 2 3 2 2 3 2 3 3 2 2 2" xfId="13033" xr:uid="{00000000-0005-0000-0000-0000443D0000}"/>
    <cellStyle name="Normal 2 3 2 2 3 2 3 3 2 2 2 2" xfId="29329" xr:uid="{00000000-0005-0000-0000-0000453D0000}"/>
    <cellStyle name="Normal 2 3 2 2 3 2 3 3 2 2 3" xfId="21183" xr:uid="{00000000-0005-0000-0000-0000463D0000}"/>
    <cellStyle name="Normal 2 3 2 2 3 2 3 3 2 3" xfId="7664" xr:uid="{00000000-0005-0000-0000-0000473D0000}"/>
    <cellStyle name="Normal 2 3 2 2 3 2 3 3 2 3 2" xfId="15810" xr:uid="{00000000-0005-0000-0000-0000483D0000}"/>
    <cellStyle name="Normal 2 3 2 2 3 2 3 3 2 3 2 2" xfId="32106" xr:uid="{00000000-0005-0000-0000-0000493D0000}"/>
    <cellStyle name="Normal 2 3 2 2 3 2 3 3 2 3 3" xfId="23960" xr:uid="{00000000-0005-0000-0000-00004A3D0000}"/>
    <cellStyle name="Normal 2 3 2 2 3 2 3 3 2 4" xfId="10511" xr:uid="{00000000-0005-0000-0000-00004B3D0000}"/>
    <cellStyle name="Normal 2 3 2 2 3 2 3 3 2 4 2" xfId="26807" xr:uid="{00000000-0005-0000-0000-00004C3D0000}"/>
    <cellStyle name="Normal 2 3 2 2 3 2 3 3 2 5" xfId="18661" xr:uid="{00000000-0005-0000-0000-00004D3D0000}"/>
    <cellStyle name="Normal 2 3 2 2 3 2 3 3 3" xfId="3669" xr:uid="{00000000-0005-0000-0000-00004E3D0000}"/>
    <cellStyle name="Normal 2 3 2 2 3 2 3 3 3 2" xfId="11815" xr:uid="{00000000-0005-0000-0000-00004F3D0000}"/>
    <cellStyle name="Normal 2 3 2 2 3 2 3 3 3 2 2" xfId="28111" xr:uid="{00000000-0005-0000-0000-0000503D0000}"/>
    <cellStyle name="Normal 2 3 2 2 3 2 3 3 3 3" xfId="19965" xr:uid="{00000000-0005-0000-0000-0000513D0000}"/>
    <cellStyle name="Normal 2 3 2 2 3 2 3 3 4" xfId="6254" xr:uid="{00000000-0005-0000-0000-0000523D0000}"/>
    <cellStyle name="Normal 2 3 2 2 3 2 3 3 4 2" xfId="14400" xr:uid="{00000000-0005-0000-0000-0000533D0000}"/>
    <cellStyle name="Normal 2 3 2 2 3 2 3 3 4 2 2" xfId="30696" xr:uid="{00000000-0005-0000-0000-0000543D0000}"/>
    <cellStyle name="Normal 2 3 2 2 3 2 3 3 4 3" xfId="22550" xr:uid="{00000000-0005-0000-0000-0000553D0000}"/>
    <cellStyle name="Normal 2 3 2 2 3 2 3 3 5" xfId="9101" xr:uid="{00000000-0005-0000-0000-0000563D0000}"/>
    <cellStyle name="Normal 2 3 2 2 3 2 3 3 5 2" xfId="25397" xr:uid="{00000000-0005-0000-0000-0000573D0000}"/>
    <cellStyle name="Normal 2 3 2 2 3 2 3 3 6" xfId="17251" xr:uid="{00000000-0005-0000-0000-0000583D0000}"/>
    <cellStyle name="Normal 2 3 2 2 3 2 3 4" xfId="1660" xr:uid="{00000000-0005-0000-0000-0000593D0000}"/>
    <cellStyle name="Normal 2 3 2 2 3 2 3 4 2" xfId="4278" xr:uid="{00000000-0005-0000-0000-00005A3D0000}"/>
    <cellStyle name="Normal 2 3 2 2 3 2 3 4 2 2" xfId="12424" xr:uid="{00000000-0005-0000-0000-00005B3D0000}"/>
    <cellStyle name="Normal 2 3 2 2 3 2 3 4 2 2 2" xfId="28720" xr:uid="{00000000-0005-0000-0000-00005C3D0000}"/>
    <cellStyle name="Normal 2 3 2 2 3 2 3 4 2 3" xfId="20574" xr:uid="{00000000-0005-0000-0000-00005D3D0000}"/>
    <cellStyle name="Normal 2 3 2 2 3 2 3 4 3" xfId="6959" xr:uid="{00000000-0005-0000-0000-00005E3D0000}"/>
    <cellStyle name="Normal 2 3 2 2 3 2 3 4 3 2" xfId="15105" xr:uid="{00000000-0005-0000-0000-00005F3D0000}"/>
    <cellStyle name="Normal 2 3 2 2 3 2 3 4 3 2 2" xfId="31401" xr:uid="{00000000-0005-0000-0000-0000603D0000}"/>
    <cellStyle name="Normal 2 3 2 2 3 2 3 4 3 3" xfId="23255" xr:uid="{00000000-0005-0000-0000-0000613D0000}"/>
    <cellStyle name="Normal 2 3 2 2 3 2 3 4 4" xfId="9806" xr:uid="{00000000-0005-0000-0000-0000623D0000}"/>
    <cellStyle name="Normal 2 3 2 2 3 2 3 4 4 2" xfId="26102" xr:uid="{00000000-0005-0000-0000-0000633D0000}"/>
    <cellStyle name="Normal 2 3 2 2 3 2 3 4 5" xfId="17956" xr:uid="{00000000-0005-0000-0000-0000643D0000}"/>
    <cellStyle name="Normal 2 3 2 2 3 2 3 5" xfId="3060" xr:uid="{00000000-0005-0000-0000-0000653D0000}"/>
    <cellStyle name="Normal 2 3 2 2 3 2 3 5 2" xfId="11206" xr:uid="{00000000-0005-0000-0000-0000663D0000}"/>
    <cellStyle name="Normal 2 3 2 2 3 2 3 5 2 2" xfId="27502" xr:uid="{00000000-0005-0000-0000-0000673D0000}"/>
    <cellStyle name="Normal 2 3 2 2 3 2 3 5 3" xfId="19356" xr:uid="{00000000-0005-0000-0000-0000683D0000}"/>
    <cellStyle name="Normal 2 3 2 2 3 2 3 6" xfId="5549" xr:uid="{00000000-0005-0000-0000-0000693D0000}"/>
    <cellStyle name="Normal 2 3 2 2 3 2 3 6 2" xfId="13695" xr:uid="{00000000-0005-0000-0000-00006A3D0000}"/>
    <cellStyle name="Normal 2 3 2 2 3 2 3 6 2 2" xfId="29991" xr:uid="{00000000-0005-0000-0000-00006B3D0000}"/>
    <cellStyle name="Normal 2 3 2 2 3 2 3 6 3" xfId="21845" xr:uid="{00000000-0005-0000-0000-00006C3D0000}"/>
    <cellStyle name="Normal 2 3 2 2 3 2 3 7" xfId="8396" xr:uid="{00000000-0005-0000-0000-00006D3D0000}"/>
    <cellStyle name="Normal 2 3 2 2 3 2 3 7 2" xfId="24692" xr:uid="{00000000-0005-0000-0000-00006E3D0000}"/>
    <cellStyle name="Normal 2 3 2 2 3 2 3 8" xfId="16546" xr:uid="{00000000-0005-0000-0000-00006F3D0000}"/>
    <cellStyle name="Normal 2 3 2 2 3 2 4" xfId="337" xr:uid="{00000000-0005-0000-0000-0000703D0000}"/>
    <cellStyle name="Normal 2 3 2 2 3 2 4 2" xfId="681" xr:uid="{00000000-0005-0000-0000-0000713D0000}"/>
    <cellStyle name="Normal 2 3 2 2 3 2 4 2 2" xfId="1387" xr:uid="{00000000-0005-0000-0000-0000723D0000}"/>
    <cellStyle name="Normal 2 3 2 2 3 2 4 2 2 2" xfId="2797" xr:uid="{00000000-0005-0000-0000-0000733D0000}"/>
    <cellStyle name="Normal 2 3 2 2 3 2 4 2 2 2 2" xfId="5257" xr:uid="{00000000-0005-0000-0000-0000743D0000}"/>
    <cellStyle name="Normal 2 3 2 2 3 2 4 2 2 2 2 2" xfId="13403" xr:uid="{00000000-0005-0000-0000-0000753D0000}"/>
    <cellStyle name="Normal 2 3 2 2 3 2 4 2 2 2 2 2 2" xfId="29699" xr:uid="{00000000-0005-0000-0000-0000763D0000}"/>
    <cellStyle name="Normal 2 3 2 2 3 2 4 2 2 2 2 3" xfId="21553" xr:uid="{00000000-0005-0000-0000-0000773D0000}"/>
    <cellStyle name="Normal 2 3 2 2 3 2 4 2 2 2 3" xfId="8096" xr:uid="{00000000-0005-0000-0000-0000783D0000}"/>
    <cellStyle name="Normal 2 3 2 2 3 2 4 2 2 2 3 2" xfId="16242" xr:uid="{00000000-0005-0000-0000-0000793D0000}"/>
    <cellStyle name="Normal 2 3 2 2 3 2 4 2 2 2 3 2 2" xfId="32538" xr:uid="{00000000-0005-0000-0000-00007A3D0000}"/>
    <cellStyle name="Normal 2 3 2 2 3 2 4 2 2 2 3 3" xfId="24392" xr:uid="{00000000-0005-0000-0000-00007B3D0000}"/>
    <cellStyle name="Normal 2 3 2 2 3 2 4 2 2 2 4" xfId="10943" xr:uid="{00000000-0005-0000-0000-00007C3D0000}"/>
    <cellStyle name="Normal 2 3 2 2 3 2 4 2 2 2 4 2" xfId="27239" xr:uid="{00000000-0005-0000-0000-00007D3D0000}"/>
    <cellStyle name="Normal 2 3 2 2 3 2 4 2 2 2 5" xfId="19093" xr:uid="{00000000-0005-0000-0000-00007E3D0000}"/>
    <cellStyle name="Normal 2 3 2 2 3 2 4 2 2 3" xfId="4039" xr:uid="{00000000-0005-0000-0000-00007F3D0000}"/>
    <cellStyle name="Normal 2 3 2 2 3 2 4 2 2 3 2" xfId="12185" xr:uid="{00000000-0005-0000-0000-0000803D0000}"/>
    <cellStyle name="Normal 2 3 2 2 3 2 4 2 2 3 2 2" xfId="28481" xr:uid="{00000000-0005-0000-0000-0000813D0000}"/>
    <cellStyle name="Normal 2 3 2 2 3 2 4 2 2 3 3" xfId="20335" xr:uid="{00000000-0005-0000-0000-0000823D0000}"/>
    <cellStyle name="Normal 2 3 2 2 3 2 4 2 2 4" xfId="6686" xr:uid="{00000000-0005-0000-0000-0000833D0000}"/>
    <cellStyle name="Normal 2 3 2 2 3 2 4 2 2 4 2" xfId="14832" xr:uid="{00000000-0005-0000-0000-0000843D0000}"/>
    <cellStyle name="Normal 2 3 2 2 3 2 4 2 2 4 2 2" xfId="31128" xr:uid="{00000000-0005-0000-0000-0000853D0000}"/>
    <cellStyle name="Normal 2 3 2 2 3 2 4 2 2 4 3" xfId="22982" xr:uid="{00000000-0005-0000-0000-0000863D0000}"/>
    <cellStyle name="Normal 2 3 2 2 3 2 4 2 2 5" xfId="9533" xr:uid="{00000000-0005-0000-0000-0000873D0000}"/>
    <cellStyle name="Normal 2 3 2 2 3 2 4 2 2 5 2" xfId="25829" xr:uid="{00000000-0005-0000-0000-0000883D0000}"/>
    <cellStyle name="Normal 2 3 2 2 3 2 4 2 2 6" xfId="17683" xr:uid="{00000000-0005-0000-0000-0000893D0000}"/>
    <cellStyle name="Normal 2 3 2 2 3 2 4 2 3" xfId="2092" xr:uid="{00000000-0005-0000-0000-00008A3D0000}"/>
    <cellStyle name="Normal 2 3 2 2 3 2 4 2 3 2" xfId="4648" xr:uid="{00000000-0005-0000-0000-00008B3D0000}"/>
    <cellStyle name="Normal 2 3 2 2 3 2 4 2 3 2 2" xfId="12794" xr:uid="{00000000-0005-0000-0000-00008C3D0000}"/>
    <cellStyle name="Normal 2 3 2 2 3 2 4 2 3 2 2 2" xfId="29090" xr:uid="{00000000-0005-0000-0000-00008D3D0000}"/>
    <cellStyle name="Normal 2 3 2 2 3 2 4 2 3 2 3" xfId="20944" xr:uid="{00000000-0005-0000-0000-00008E3D0000}"/>
    <cellStyle name="Normal 2 3 2 2 3 2 4 2 3 3" xfId="7391" xr:uid="{00000000-0005-0000-0000-00008F3D0000}"/>
    <cellStyle name="Normal 2 3 2 2 3 2 4 2 3 3 2" xfId="15537" xr:uid="{00000000-0005-0000-0000-0000903D0000}"/>
    <cellStyle name="Normal 2 3 2 2 3 2 4 2 3 3 2 2" xfId="31833" xr:uid="{00000000-0005-0000-0000-0000913D0000}"/>
    <cellStyle name="Normal 2 3 2 2 3 2 4 2 3 3 3" xfId="23687" xr:uid="{00000000-0005-0000-0000-0000923D0000}"/>
    <cellStyle name="Normal 2 3 2 2 3 2 4 2 3 4" xfId="10238" xr:uid="{00000000-0005-0000-0000-0000933D0000}"/>
    <cellStyle name="Normal 2 3 2 2 3 2 4 2 3 4 2" xfId="26534" xr:uid="{00000000-0005-0000-0000-0000943D0000}"/>
    <cellStyle name="Normal 2 3 2 2 3 2 4 2 3 5" xfId="18388" xr:uid="{00000000-0005-0000-0000-0000953D0000}"/>
    <cellStyle name="Normal 2 3 2 2 3 2 4 2 4" xfId="3430" xr:uid="{00000000-0005-0000-0000-0000963D0000}"/>
    <cellStyle name="Normal 2 3 2 2 3 2 4 2 4 2" xfId="11576" xr:uid="{00000000-0005-0000-0000-0000973D0000}"/>
    <cellStyle name="Normal 2 3 2 2 3 2 4 2 4 2 2" xfId="27872" xr:uid="{00000000-0005-0000-0000-0000983D0000}"/>
    <cellStyle name="Normal 2 3 2 2 3 2 4 2 4 3" xfId="19726" xr:uid="{00000000-0005-0000-0000-0000993D0000}"/>
    <cellStyle name="Normal 2 3 2 2 3 2 4 2 5" xfId="5981" xr:uid="{00000000-0005-0000-0000-00009A3D0000}"/>
    <cellStyle name="Normal 2 3 2 2 3 2 4 2 5 2" xfId="14127" xr:uid="{00000000-0005-0000-0000-00009B3D0000}"/>
    <cellStyle name="Normal 2 3 2 2 3 2 4 2 5 2 2" xfId="30423" xr:uid="{00000000-0005-0000-0000-00009C3D0000}"/>
    <cellStyle name="Normal 2 3 2 2 3 2 4 2 5 3" xfId="22277" xr:uid="{00000000-0005-0000-0000-00009D3D0000}"/>
    <cellStyle name="Normal 2 3 2 2 3 2 4 2 6" xfId="8828" xr:uid="{00000000-0005-0000-0000-00009E3D0000}"/>
    <cellStyle name="Normal 2 3 2 2 3 2 4 2 6 2" xfId="25124" xr:uid="{00000000-0005-0000-0000-00009F3D0000}"/>
    <cellStyle name="Normal 2 3 2 2 3 2 4 2 7" xfId="16978" xr:uid="{00000000-0005-0000-0000-0000A03D0000}"/>
    <cellStyle name="Normal 2 3 2 2 3 2 4 3" xfId="1043" xr:uid="{00000000-0005-0000-0000-0000A13D0000}"/>
    <cellStyle name="Normal 2 3 2 2 3 2 4 3 2" xfId="2453" xr:uid="{00000000-0005-0000-0000-0000A23D0000}"/>
    <cellStyle name="Normal 2 3 2 2 3 2 4 3 2 2" xfId="4961" xr:uid="{00000000-0005-0000-0000-0000A33D0000}"/>
    <cellStyle name="Normal 2 3 2 2 3 2 4 3 2 2 2" xfId="13107" xr:uid="{00000000-0005-0000-0000-0000A43D0000}"/>
    <cellStyle name="Normal 2 3 2 2 3 2 4 3 2 2 2 2" xfId="29403" xr:uid="{00000000-0005-0000-0000-0000A53D0000}"/>
    <cellStyle name="Normal 2 3 2 2 3 2 4 3 2 2 3" xfId="21257" xr:uid="{00000000-0005-0000-0000-0000A63D0000}"/>
    <cellStyle name="Normal 2 3 2 2 3 2 4 3 2 3" xfId="7752" xr:uid="{00000000-0005-0000-0000-0000A73D0000}"/>
    <cellStyle name="Normal 2 3 2 2 3 2 4 3 2 3 2" xfId="15898" xr:uid="{00000000-0005-0000-0000-0000A83D0000}"/>
    <cellStyle name="Normal 2 3 2 2 3 2 4 3 2 3 2 2" xfId="32194" xr:uid="{00000000-0005-0000-0000-0000A93D0000}"/>
    <cellStyle name="Normal 2 3 2 2 3 2 4 3 2 3 3" xfId="24048" xr:uid="{00000000-0005-0000-0000-0000AA3D0000}"/>
    <cellStyle name="Normal 2 3 2 2 3 2 4 3 2 4" xfId="10599" xr:uid="{00000000-0005-0000-0000-0000AB3D0000}"/>
    <cellStyle name="Normal 2 3 2 2 3 2 4 3 2 4 2" xfId="26895" xr:uid="{00000000-0005-0000-0000-0000AC3D0000}"/>
    <cellStyle name="Normal 2 3 2 2 3 2 4 3 2 5" xfId="18749" xr:uid="{00000000-0005-0000-0000-0000AD3D0000}"/>
    <cellStyle name="Normal 2 3 2 2 3 2 4 3 3" xfId="3743" xr:uid="{00000000-0005-0000-0000-0000AE3D0000}"/>
    <cellStyle name="Normal 2 3 2 2 3 2 4 3 3 2" xfId="11889" xr:uid="{00000000-0005-0000-0000-0000AF3D0000}"/>
    <cellStyle name="Normal 2 3 2 2 3 2 4 3 3 2 2" xfId="28185" xr:uid="{00000000-0005-0000-0000-0000B03D0000}"/>
    <cellStyle name="Normal 2 3 2 2 3 2 4 3 3 3" xfId="20039" xr:uid="{00000000-0005-0000-0000-0000B13D0000}"/>
    <cellStyle name="Normal 2 3 2 2 3 2 4 3 4" xfId="6342" xr:uid="{00000000-0005-0000-0000-0000B23D0000}"/>
    <cellStyle name="Normal 2 3 2 2 3 2 4 3 4 2" xfId="14488" xr:uid="{00000000-0005-0000-0000-0000B33D0000}"/>
    <cellStyle name="Normal 2 3 2 2 3 2 4 3 4 2 2" xfId="30784" xr:uid="{00000000-0005-0000-0000-0000B43D0000}"/>
    <cellStyle name="Normal 2 3 2 2 3 2 4 3 4 3" xfId="22638" xr:uid="{00000000-0005-0000-0000-0000B53D0000}"/>
    <cellStyle name="Normal 2 3 2 2 3 2 4 3 5" xfId="9189" xr:uid="{00000000-0005-0000-0000-0000B63D0000}"/>
    <cellStyle name="Normal 2 3 2 2 3 2 4 3 5 2" xfId="25485" xr:uid="{00000000-0005-0000-0000-0000B73D0000}"/>
    <cellStyle name="Normal 2 3 2 2 3 2 4 3 6" xfId="17339" xr:uid="{00000000-0005-0000-0000-0000B83D0000}"/>
    <cellStyle name="Normal 2 3 2 2 3 2 4 4" xfId="1748" xr:uid="{00000000-0005-0000-0000-0000B93D0000}"/>
    <cellStyle name="Normal 2 3 2 2 3 2 4 4 2" xfId="4352" xr:uid="{00000000-0005-0000-0000-0000BA3D0000}"/>
    <cellStyle name="Normal 2 3 2 2 3 2 4 4 2 2" xfId="12498" xr:uid="{00000000-0005-0000-0000-0000BB3D0000}"/>
    <cellStyle name="Normal 2 3 2 2 3 2 4 4 2 2 2" xfId="28794" xr:uid="{00000000-0005-0000-0000-0000BC3D0000}"/>
    <cellStyle name="Normal 2 3 2 2 3 2 4 4 2 3" xfId="20648" xr:uid="{00000000-0005-0000-0000-0000BD3D0000}"/>
    <cellStyle name="Normal 2 3 2 2 3 2 4 4 3" xfId="7047" xr:uid="{00000000-0005-0000-0000-0000BE3D0000}"/>
    <cellStyle name="Normal 2 3 2 2 3 2 4 4 3 2" xfId="15193" xr:uid="{00000000-0005-0000-0000-0000BF3D0000}"/>
    <cellStyle name="Normal 2 3 2 2 3 2 4 4 3 2 2" xfId="31489" xr:uid="{00000000-0005-0000-0000-0000C03D0000}"/>
    <cellStyle name="Normal 2 3 2 2 3 2 4 4 3 3" xfId="23343" xr:uid="{00000000-0005-0000-0000-0000C13D0000}"/>
    <cellStyle name="Normal 2 3 2 2 3 2 4 4 4" xfId="9894" xr:uid="{00000000-0005-0000-0000-0000C23D0000}"/>
    <cellStyle name="Normal 2 3 2 2 3 2 4 4 4 2" xfId="26190" xr:uid="{00000000-0005-0000-0000-0000C33D0000}"/>
    <cellStyle name="Normal 2 3 2 2 3 2 4 4 5" xfId="18044" xr:uid="{00000000-0005-0000-0000-0000C43D0000}"/>
    <cellStyle name="Normal 2 3 2 2 3 2 4 5" xfId="3134" xr:uid="{00000000-0005-0000-0000-0000C53D0000}"/>
    <cellStyle name="Normal 2 3 2 2 3 2 4 5 2" xfId="11280" xr:uid="{00000000-0005-0000-0000-0000C63D0000}"/>
    <cellStyle name="Normal 2 3 2 2 3 2 4 5 2 2" xfId="27576" xr:uid="{00000000-0005-0000-0000-0000C73D0000}"/>
    <cellStyle name="Normal 2 3 2 2 3 2 4 5 3" xfId="19430" xr:uid="{00000000-0005-0000-0000-0000C83D0000}"/>
    <cellStyle name="Normal 2 3 2 2 3 2 4 6" xfId="5637" xr:uid="{00000000-0005-0000-0000-0000C93D0000}"/>
    <cellStyle name="Normal 2 3 2 2 3 2 4 6 2" xfId="13783" xr:uid="{00000000-0005-0000-0000-0000CA3D0000}"/>
    <cellStyle name="Normal 2 3 2 2 3 2 4 6 2 2" xfId="30079" xr:uid="{00000000-0005-0000-0000-0000CB3D0000}"/>
    <cellStyle name="Normal 2 3 2 2 3 2 4 6 3" xfId="21933" xr:uid="{00000000-0005-0000-0000-0000CC3D0000}"/>
    <cellStyle name="Normal 2 3 2 2 3 2 4 7" xfId="8484" xr:uid="{00000000-0005-0000-0000-0000CD3D0000}"/>
    <cellStyle name="Normal 2 3 2 2 3 2 4 7 2" xfId="24780" xr:uid="{00000000-0005-0000-0000-0000CE3D0000}"/>
    <cellStyle name="Normal 2 3 2 2 3 2 4 8" xfId="16634" xr:uid="{00000000-0005-0000-0000-0000CF3D0000}"/>
    <cellStyle name="Normal 2 3 2 2 3 2 5" xfId="427" xr:uid="{00000000-0005-0000-0000-0000D03D0000}"/>
    <cellStyle name="Normal 2 3 2 2 3 2 5 2" xfId="1133" xr:uid="{00000000-0005-0000-0000-0000D13D0000}"/>
    <cellStyle name="Normal 2 3 2 2 3 2 5 2 2" xfId="2543" xr:uid="{00000000-0005-0000-0000-0000D23D0000}"/>
    <cellStyle name="Normal 2 3 2 2 3 2 5 2 2 2" xfId="5035" xr:uid="{00000000-0005-0000-0000-0000D33D0000}"/>
    <cellStyle name="Normal 2 3 2 2 3 2 5 2 2 2 2" xfId="13181" xr:uid="{00000000-0005-0000-0000-0000D43D0000}"/>
    <cellStyle name="Normal 2 3 2 2 3 2 5 2 2 2 2 2" xfId="29477" xr:uid="{00000000-0005-0000-0000-0000D53D0000}"/>
    <cellStyle name="Normal 2 3 2 2 3 2 5 2 2 2 3" xfId="21331" xr:uid="{00000000-0005-0000-0000-0000D63D0000}"/>
    <cellStyle name="Normal 2 3 2 2 3 2 5 2 2 3" xfId="7842" xr:uid="{00000000-0005-0000-0000-0000D73D0000}"/>
    <cellStyle name="Normal 2 3 2 2 3 2 5 2 2 3 2" xfId="15988" xr:uid="{00000000-0005-0000-0000-0000D83D0000}"/>
    <cellStyle name="Normal 2 3 2 2 3 2 5 2 2 3 2 2" xfId="32284" xr:uid="{00000000-0005-0000-0000-0000D93D0000}"/>
    <cellStyle name="Normal 2 3 2 2 3 2 5 2 2 3 3" xfId="24138" xr:uid="{00000000-0005-0000-0000-0000DA3D0000}"/>
    <cellStyle name="Normal 2 3 2 2 3 2 5 2 2 4" xfId="10689" xr:uid="{00000000-0005-0000-0000-0000DB3D0000}"/>
    <cellStyle name="Normal 2 3 2 2 3 2 5 2 2 4 2" xfId="26985" xr:uid="{00000000-0005-0000-0000-0000DC3D0000}"/>
    <cellStyle name="Normal 2 3 2 2 3 2 5 2 2 5" xfId="18839" xr:uid="{00000000-0005-0000-0000-0000DD3D0000}"/>
    <cellStyle name="Normal 2 3 2 2 3 2 5 2 3" xfId="3817" xr:uid="{00000000-0005-0000-0000-0000DE3D0000}"/>
    <cellStyle name="Normal 2 3 2 2 3 2 5 2 3 2" xfId="11963" xr:uid="{00000000-0005-0000-0000-0000DF3D0000}"/>
    <cellStyle name="Normal 2 3 2 2 3 2 5 2 3 2 2" xfId="28259" xr:uid="{00000000-0005-0000-0000-0000E03D0000}"/>
    <cellStyle name="Normal 2 3 2 2 3 2 5 2 3 3" xfId="20113" xr:uid="{00000000-0005-0000-0000-0000E13D0000}"/>
    <cellStyle name="Normal 2 3 2 2 3 2 5 2 4" xfId="6432" xr:uid="{00000000-0005-0000-0000-0000E23D0000}"/>
    <cellStyle name="Normal 2 3 2 2 3 2 5 2 4 2" xfId="14578" xr:uid="{00000000-0005-0000-0000-0000E33D0000}"/>
    <cellStyle name="Normal 2 3 2 2 3 2 5 2 4 2 2" xfId="30874" xr:uid="{00000000-0005-0000-0000-0000E43D0000}"/>
    <cellStyle name="Normal 2 3 2 2 3 2 5 2 4 3" xfId="22728" xr:uid="{00000000-0005-0000-0000-0000E53D0000}"/>
    <cellStyle name="Normal 2 3 2 2 3 2 5 2 5" xfId="9279" xr:uid="{00000000-0005-0000-0000-0000E63D0000}"/>
    <cellStyle name="Normal 2 3 2 2 3 2 5 2 5 2" xfId="25575" xr:uid="{00000000-0005-0000-0000-0000E73D0000}"/>
    <cellStyle name="Normal 2 3 2 2 3 2 5 2 6" xfId="17429" xr:uid="{00000000-0005-0000-0000-0000E83D0000}"/>
    <cellStyle name="Normal 2 3 2 2 3 2 5 3" xfId="1838" xr:uid="{00000000-0005-0000-0000-0000E93D0000}"/>
    <cellStyle name="Normal 2 3 2 2 3 2 5 3 2" xfId="4426" xr:uid="{00000000-0005-0000-0000-0000EA3D0000}"/>
    <cellStyle name="Normal 2 3 2 2 3 2 5 3 2 2" xfId="12572" xr:uid="{00000000-0005-0000-0000-0000EB3D0000}"/>
    <cellStyle name="Normal 2 3 2 2 3 2 5 3 2 2 2" xfId="28868" xr:uid="{00000000-0005-0000-0000-0000EC3D0000}"/>
    <cellStyle name="Normal 2 3 2 2 3 2 5 3 2 3" xfId="20722" xr:uid="{00000000-0005-0000-0000-0000ED3D0000}"/>
    <cellStyle name="Normal 2 3 2 2 3 2 5 3 3" xfId="7137" xr:uid="{00000000-0005-0000-0000-0000EE3D0000}"/>
    <cellStyle name="Normal 2 3 2 2 3 2 5 3 3 2" xfId="15283" xr:uid="{00000000-0005-0000-0000-0000EF3D0000}"/>
    <cellStyle name="Normal 2 3 2 2 3 2 5 3 3 2 2" xfId="31579" xr:uid="{00000000-0005-0000-0000-0000F03D0000}"/>
    <cellStyle name="Normal 2 3 2 2 3 2 5 3 3 3" xfId="23433" xr:uid="{00000000-0005-0000-0000-0000F13D0000}"/>
    <cellStyle name="Normal 2 3 2 2 3 2 5 3 4" xfId="9984" xr:uid="{00000000-0005-0000-0000-0000F23D0000}"/>
    <cellStyle name="Normal 2 3 2 2 3 2 5 3 4 2" xfId="26280" xr:uid="{00000000-0005-0000-0000-0000F33D0000}"/>
    <cellStyle name="Normal 2 3 2 2 3 2 5 3 5" xfId="18134" xr:uid="{00000000-0005-0000-0000-0000F43D0000}"/>
    <cellStyle name="Normal 2 3 2 2 3 2 5 4" xfId="3208" xr:uid="{00000000-0005-0000-0000-0000F53D0000}"/>
    <cellStyle name="Normal 2 3 2 2 3 2 5 4 2" xfId="11354" xr:uid="{00000000-0005-0000-0000-0000F63D0000}"/>
    <cellStyle name="Normal 2 3 2 2 3 2 5 4 2 2" xfId="27650" xr:uid="{00000000-0005-0000-0000-0000F73D0000}"/>
    <cellStyle name="Normal 2 3 2 2 3 2 5 4 3" xfId="19504" xr:uid="{00000000-0005-0000-0000-0000F83D0000}"/>
    <cellStyle name="Normal 2 3 2 2 3 2 5 5" xfId="5727" xr:uid="{00000000-0005-0000-0000-0000F93D0000}"/>
    <cellStyle name="Normal 2 3 2 2 3 2 5 5 2" xfId="13873" xr:uid="{00000000-0005-0000-0000-0000FA3D0000}"/>
    <cellStyle name="Normal 2 3 2 2 3 2 5 5 2 2" xfId="30169" xr:uid="{00000000-0005-0000-0000-0000FB3D0000}"/>
    <cellStyle name="Normal 2 3 2 2 3 2 5 5 3" xfId="22023" xr:uid="{00000000-0005-0000-0000-0000FC3D0000}"/>
    <cellStyle name="Normal 2 3 2 2 3 2 5 6" xfId="8574" xr:uid="{00000000-0005-0000-0000-0000FD3D0000}"/>
    <cellStyle name="Normal 2 3 2 2 3 2 5 6 2" xfId="24870" xr:uid="{00000000-0005-0000-0000-0000FE3D0000}"/>
    <cellStyle name="Normal 2 3 2 2 3 2 5 7" xfId="16724" xr:uid="{00000000-0005-0000-0000-0000FF3D0000}"/>
    <cellStyle name="Normal 2 3 2 2 3 2 6" xfId="789" xr:uid="{00000000-0005-0000-0000-0000003E0000}"/>
    <cellStyle name="Normal 2 3 2 2 3 2 6 2" xfId="2199" xr:uid="{00000000-0005-0000-0000-0000013E0000}"/>
    <cellStyle name="Normal 2 3 2 2 3 2 6 2 2" xfId="4739" xr:uid="{00000000-0005-0000-0000-0000023E0000}"/>
    <cellStyle name="Normal 2 3 2 2 3 2 6 2 2 2" xfId="12885" xr:uid="{00000000-0005-0000-0000-0000033E0000}"/>
    <cellStyle name="Normal 2 3 2 2 3 2 6 2 2 2 2" xfId="29181" xr:uid="{00000000-0005-0000-0000-0000043E0000}"/>
    <cellStyle name="Normal 2 3 2 2 3 2 6 2 2 3" xfId="21035" xr:uid="{00000000-0005-0000-0000-0000053E0000}"/>
    <cellStyle name="Normal 2 3 2 2 3 2 6 2 3" xfId="7498" xr:uid="{00000000-0005-0000-0000-0000063E0000}"/>
    <cellStyle name="Normal 2 3 2 2 3 2 6 2 3 2" xfId="15644" xr:uid="{00000000-0005-0000-0000-0000073E0000}"/>
    <cellStyle name="Normal 2 3 2 2 3 2 6 2 3 2 2" xfId="31940" xr:uid="{00000000-0005-0000-0000-0000083E0000}"/>
    <cellStyle name="Normal 2 3 2 2 3 2 6 2 3 3" xfId="23794" xr:uid="{00000000-0005-0000-0000-0000093E0000}"/>
    <cellStyle name="Normal 2 3 2 2 3 2 6 2 4" xfId="10345" xr:uid="{00000000-0005-0000-0000-00000A3E0000}"/>
    <cellStyle name="Normal 2 3 2 2 3 2 6 2 4 2" xfId="26641" xr:uid="{00000000-0005-0000-0000-00000B3E0000}"/>
    <cellStyle name="Normal 2 3 2 2 3 2 6 2 5" xfId="18495" xr:uid="{00000000-0005-0000-0000-00000C3E0000}"/>
    <cellStyle name="Normal 2 3 2 2 3 2 6 3" xfId="3521" xr:uid="{00000000-0005-0000-0000-00000D3E0000}"/>
    <cellStyle name="Normal 2 3 2 2 3 2 6 3 2" xfId="11667" xr:uid="{00000000-0005-0000-0000-00000E3E0000}"/>
    <cellStyle name="Normal 2 3 2 2 3 2 6 3 2 2" xfId="27963" xr:uid="{00000000-0005-0000-0000-00000F3E0000}"/>
    <cellStyle name="Normal 2 3 2 2 3 2 6 3 3" xfId="19817" xr:uid="{00000000-0005-0000-0000-0000103E0000}"/>
    <cellStyle name="Normal 2 3 2 2 3 2 6 4" xfId="6088" xr:uid="{00000000-0005-0000-0000-0000113E0000}"/>
    <cellStyle name="Normal 2 3 2 2 3 2 6 4 2" xfId="14234" xr:uid="{00000000-0005-0000-0000-0000123E0000}"/>
    <cellStyle name="Normal 2 3 2 2 3 2 6 4 2 2" xfId="30530" xr:uid="{00000000-0005-0000-0000-0000133E0000}"/>
    <cellStyle name="Normal 2 3 2 2 3 2 6 4 3" xfId="22384" xr:uid="{00000000-0005-0000-0000-0000143E0000}"/>
    <cellStyle name="Normal 2 3 2 2 3 2 6 5" xfId="8935" xr:uid="{00000000-0005-0000-0000-0000153E0000}"/>
    <cellStyle name="Normal 2 3 2 2 3 2 6 5 2" xfId="25231" xr:uid="{00000000-0005-0000-0000-0000163E0000}"/>
    <cellStyle name="Normal 2 3 2 2 3 2 6 6" xfId="17085" xr:uid="{00000000-0005-0000-0000-0000173E0000}"/>
    <cellStyle name="Normal 2 3 2 2 3 2 7" xfId="1494" xr:uid="{00000000-0005-0000-0000-0000183E0000}"/>
    <cellStyle name="Normal 2 3 2 2 3 2 7 2" xfId="4130" xr:uid="{00000000-0005-0000-0000-0000193E0000}"/>
    <cellStyle name="Normal 2 3 2 2 3 2 7 2 2" xfId="12276" xr:uid="{00000000-0005-0000-0000-00001A3E0000}"/>
    <cellStyle name="Normal 2 3 2 2 3 2 7 2 2 2" xfId="28572" xr:uid="{00000000-0005-0000-0000-00001B3E0000}"/>
    <cellStyle name="Normal 2 3 2 2 3 2 7 2 3" xfId="20426" xr:uid="{00000000-0005-0000-0000-00001C3E0000}"/>
    <cellStyle name="Normal 2 3 2 2 3 2 7 3" xfId="6793" xr:uid="{00000000-0005-0000-0000-00001D3E0000}"/>
    <cellStyle name="Normal 2 3 2 2 3 2 7 3 2" xfId="14939" xr:uid="{00000000-0005-0000-0000-00001E3E0000}"/>
    <cellStyle name="Normal 2 3 2 2 3 2 7 3 2 2" xfId="31235" xr:uid="{00000000-0005-0000-0000-00001F3E0000}"/>
    <cellStyle name="Normal 2 3 2 2 3 2 7 3 3" xfId="23089" xr:uid="{00000000-0005-0000-0000-0000203E0000}"/>
    <cellStyle name="Normal 2 3 2 2 3 2 7 4" xfId="9640" xr:uid="{00000000-0005-0000-0000-0000213E0000}"/>
    <cellStyle name="Normal 2 3 2 2 3 2 7 4 2" xfId="25936" xr:uid="{00000000-0005-0000-0000-0000223E0000}"/>
    <cellStyle name="Normal 2 3 2 2 3 2 7 5" xfId="17790" xr:uid="{00000000-0005-0000-0000-0000233E0000}"/>
    <cellStyle name="Normal 2 3 2 2 3 2 8" xfId="2912" xr:uid="{00000000-0005-0000-0000-0000243E0000}"/>
    <cellStyle name="Normal 2 3 2 2 3 2 8 2" xfId="11058" xr:uid="{00000000-0005-0000-0000-0000253E0000}"/>
    <cellStyle name="Normal 2 3 2 2 3 2 8 2 2" xfId="27354" xr:uid="{00000000-0005-0000-0000-0000263E0000}"/>
    <cellStyle name="Normal 2 3 2 2 3 2 8 3" xfId="19208" xr:uid="{00000000-0005-0000-0000-0000273E0000}"/>
    <cellStyle name="Normal 2 3 2 2 3 2 9" xfId="5383" xr:uid="{00000000-0005-0000-0000-0000283E0000}"/>
    <cellStyle name="Normal 2 3 2 2 3 2 9 2" xfId="13529" xr:uid="{00000000-0005-0000-0000-0000293E0000}"/>
    <cellStyle name="Normal 2 3 2 2 3 2 9 2 2" xfId="29825" xr:uid="{00000000-0005-0000-0000-00002A3E0000}"/>
    <cellStyle name="Normal 2 3 2 2 3 2 9 3" xfId="21679" xr:uid="{00000000-0005-0000-0000-00002B3E0000}"/>
    <cellStyle name="Normal 2 3 2 2 3 3" xfId="129" xr:uid="{00000000-0005-0000-0000-00002C3E0000}"/>
    <cellStyle name="Normal 2 3 2 2 3 3 2" xfId="473" xr:uid="{00000000-0005-0000-0000-00002D3E0000}"/>
    <cellStyle name="Normal 2 3 2 2 3 3 2 2" xfId="1179" xr:uid="{00000000-0005-0000-0000-00002E3E0000}"/>
    <cellStyle name="Normal 2 3 2 2 3 3 2 2 2" xfId="2589" xr:uid="{00000000-0005-0000-0000-00002F3E0000}"/>
    <cellStyle name="Normal 2 3 2 2 3 3 2 2 2 2" xfId="5073" xr:uid="{00000000-0005-0000-0000-0000303E0000}"/>
    <cellStyle name="Normal 2 3 2 2 3 3 2 2 2 2 2" xfId="13219" xr:uid="{00000000-0005-0000-0000-0000313E0000}"/>
    <cellStyle name="Normal 2 3 2 2 3 3 2 2 2 2 2 2" xfId="29515" xr:uid="{00000000-0005-0000-0000-0000323E0000}"/>
    <cellStyle name="Normal 2 3 2 2 3 3 2 2 2 2 3" xfId="21369" xr:uid="{00000000-0005-0000-0000-0000333E0000}"/>
    <cellStyle name="Normal 2 3 2 2 3 3 2 2 2 3" xfId="7888" xr:uid="{00000000-0005-0000-0000-0000343E0000}"/>
    <cellStyle name="Normal 2 3 2 2 3 3 2 2 2 3 2" xfId="16034" xr:uid="{00000000-0005-0000-0000-0000353E0000}"/>
    <cellStyle name="Normal 2 3 2 2 3 3 2 2 2 3 2 2" xfId="32330" xr:uid="{00000000-0005-0000-0000-0000363E0000}"/>
    <cellStyle name="Normal 2 3 2 2 3 3 2 2 2 3 3" xfId="24184" xr:uid="{00000000-0005-0000-0000-0000373E0000}"/>
    <cellStyle name="Normal 2 3 2 2 3 3 2 2 2 4" xfId="10735" xr:uid="{00000000-0005-0000-0000-0000383E0000}"/>
    <cellStyle name="Normal 2 3 2 2 3 3 2 2 2 4 2" xfId="27031" xr:uid="{00000000-0005-0000-0000-0000393E0000}"/>
    <cellStyle name="Normal 2 3 2 2 3 3 2 2 2 5" xfId="18885" xr:uid="{00000000-0005-0000-0000-00003A3E0000}"/>
    <cellStyle name="Normal 2 3 2 2 3 3 2 2 3" xfId="3855" xr:uid="{00000000-0005-0000-0000-00003B3E0000}"/>
    <cellStyle name="Normal 2 3 2 2 3 3 2 2 3 2" xfId="12001" xr:uid="{00000000-0005-0000-0000-00003C3E0000}"/>
    <cellStyle name="Normal 2 3 2 2 3 3 2 2 3 2 2" xfId="28297" xr:uid="{00000000-0005-0000-0000-00003D3E0000}"/>
    <cellStyle name="Normal 2 3 2 2 3 3 2 2 3 3" xfId="20151" xr:uid="{00000000-0005-0000-0000-00003E3E0000}"/>
    <cellStyle name="Normal 2 3 2 2 3 3 2 2 4" xfId="6478" xr:uid="{00000000-0005-0000-0000-00003F3E0000}"/>
    <cellStyle name="Normal 2 3 2 2 3 3 2 2 4 2" xfId="14624" xr:uid="{00000000-0005-0000-0000-0000403E0000}"/>
    <cellStyle name="Normal 2 3 2 2 3 3 2 2 4 2 2" xfId="30920" xr:uid="{00000000-0005-0000-0000-0000413E0000}"/>
    <cellStyle name="Normal 2 3 2 2 3 3 2 2 4 3" xfId="22774" xr:uid="{00000000-0005-0000-0000-0000423E0000}"/>
    <cellStyle name="Normal 2 3 2 2 3 3 2 2 5" xfId="9325" xr:uid="{00000000-0005-0000-0000-0000433E0000}"/>
    <cellStyle name="Normal 2 3 2 2 3 3 2 2 5 2" xfId="25621" xr:uid="{00000000-0005-0000-0000-0000443E0000}"/>
    <cellStyle name="Normal 2 3 2 2 3 3 2 2 6" xfId="17475" xr:uid="{00000000-0005-0000-0000-0000453E0000}"/>
    <cellStyle name="Normal 2 3 2 2 3 3 2 3" xfId="1884" xr:uid="{00000000-0005-0000-0000-0000463E0000}"/>
    <cellStyle name="Normal 2 3 2 2 3 3 2 3 2" xfId="4464" xr:uid="{00000000-0005-0000-0000-0000473E0000}"/>
    <cellStyle name="Normal 2 3 2 2 3 3 2 3 2 2" xfId="12610" xr:uid="{00000000-0005-0000-0000-0000483E0000}"/>
    <cellStyle name="Normal 2 3 2 2 3 3 2 3 2 2 2" xfId="28906" xr:uid="{00000000-0005-0000-0000-0000493E0000}"/>
    <cellStyle name="Normal 2 3 2 2 3 3 2 3 2 3" xfId="20760" xr:uid="{00000000-0005-0000-0000-00004A3E0000}"/>
    <cellStyle name="Normal 2 3 2 2 3 3 2 3 3" xfId="7183" xr:uid="{00000000-0005-0000-0000-00004B3E0000}"/>
    <cellStyle name="Normal 2 3 2 2 3 3 2 3 3 2" xfId="15329" xr:uid="{00000000-0005-0000-0000-00004C3E0000}"/>
    <cellStyle name="Normal 2 3 2 2 3 3 2 3 3 2 2" xfId="31625" xr:uid="{00000000-0005-0000-0000-00004D3E0000}"/>
    <cellStyle name="Normal 2 3 2 2 3 3 2 3 3 3" xfId="23479" xr:uid="{00000000-0005-0000-0000-00004E3E0000}"/>
    <cellStyle name="Normal 2 3 2 2 3 3 2 3 4" xfId="10030" xr:uid="{00000000-0005-0000-0000-00004F3E0000}"/>
    <cellStyle name="Normal 2 3 2 2 3 3 2 3 4 2" xfId="26326" xr:uid="{00000000-0005-0000-0000-0000503E0000}"/>
    <cellStyle name="Normal 2 3 2 2 3 3 2 3 5" xfId="18180" xr:uid="{00000000-0005-0000-0000-0000513E0000}"/>
    <cellStyle name="Normal 2 3 2 2 3 3 2 4" xfId="3246" xr:uid="{00000000-0005-0000-0000-0000523E0000}"/>
    <cellStyle name="Normal 2 3 2 2 3 3 2 4 2" xfId="11392" xr:uid="{00000000-0005-0000-0000-0000533E0000}"/>
    <cellStyle name="Normal 2 3 2 2 3 3 2 4 2 2" xfId="27688" xr:uid="{00000000-0005-0000-0000-0000543E0000}"/>
    <cellStyle name="Normal 2 3 2 2 3 3 2 4 3" xfId="19542" xr:uid="{00000000-0005-0000-0000-0000553E0000}"/>
    <cellStyle name="Normal 2 3 2 2 3 3 2 5" xfId="5773" xr:uid="{00000000-0005-0000-0000-0000563E0000}"/>
    <cellStyle name="Normal 2 3 2 2 3 3 2 5 2" xfId="13919" xr:uid="{00000000-0005-0000-0000-0000573E0000}"/>
    <cellStyle name="Normal 2 3 2 2 3 3 2 5 2 2" xfId="30215" xr:uid="{00000000-0005-0000-0000-0000583E0000}"/>
    <cellStyle name="Normal 2 3 2 2 3 3 2 5 3" xfId="22069" xr:uid="{00000000-0005-0000-0000-0000593E0000}"/>
    <cellStyle name="Normal 2 3 2 2 3 3 2 6" xfId="8620" xr:uid="{00000000-0005-0000-0000-00005A3E0000}"/>
    <cellStyle name="Normal 2 3 2 2 3 3 2 6 2" xfId="24916" xr:uid="{00000000-0005-0000-0000-00005B3E0000}"/>
    <cellStyle name="Normal 2 3 2 2 3 3 2 7" xfId="16770" xr:uid="{00000000-0005-0000-0000-00005C3E0000}"/>
    <cellStyle name="Normal 2 3 2 2 3 3 3" xfId="835" xr:uid="{00000000-0005-0000-0000-00005D3E0000}"/>
    <cellStyle name="Normal 2 3 2 2 3 3 3 2" xfId="2245" xr:uid="{00000000-0005-0000-0000-00005E3E0000}"/>
    <cellStyle name="Normal 2 3 2 2 3 3 3 2 2" xfId="4777" xr:uid="{00000000-0005-0000-0000-00005F3E0000}"/>
    <cellStyle name="Normal 2 3 2 2 3 3 3 2 2 2" xfId="12923" xr:uid="{00000000-0005-0000-0000-0000603E0000}"/>
    <cellStyle name="Normal 2 3 2 2 3 3 3 2 2 2 2" xfId="29219" xr:uid="{00000000-0005-0000-0000-0000613E0000}"/>
    <cellStyle name="Normal 2 3 2 2 3 3 3 2 2 3" xfId="21073" xr:uid="{00000000-0005-0000-0000-0000623E0000}"/>
    <cellStyle name="Normal 2 3 2 2 3 3 3 2 3" xfId="7544" xr:uid="{00000000-0005-0000-0000-0000633E0000}"/>
    <cellStyle name="Normal 2 3 2 2 3 3 3 2 3 2" xfId="15690" xr:uid="{00000000-0005-0000-0000-0000643E0000}"/>
    <cellStyle name="Normal 2 3 2 2 3 3 3 2 3 2 2" xfId="31986" xr:uid="{00000000-0005-0000-0000-0000653E0000}"/>
    <cellStyle name="Normal 2 3 2 2 3 3 3 2 3 3" xfId="23840" xr:uid="{00000000-0005-0000-0000-0000663E0000}"/>
    <cellStyle name="Normal 2 3 2 2 3 3 3 2 4" xfId="10391" xr:uid="{00000000-0005-0000-0000-0000673E0000}"/>
    <cellStyle name="Normal 2 3 2 2 3 3 3 2 4 2" xfId="26687" xr:uid="{00000000-0005-0000-0000-0000683E0000}"/>
    <cellStyle name="Normal 2 3 2 2 3 3 3 2 5" xfId="18541" xr:uid="{00000000-0005-0000-0000-0000693E0000}"/>
    <cellStyle name="Normal 2 3 2 2 3 3 3 3" xfId="3559" xr:uid="{00000000-0005-0000-0000-00006A3E0000}"/>
    <cellStyle name="Normal 2 3 2 2 3 3 3 3 2" xfId="11705" xr:uid="{00000000-0005-0000-0000-00006B3E0000}"/>
    <cellStyle name="Normal 2 3 2 2 3 3 3 3 2 2" xfId="28001" xr:uid="{00000000-0005-0000-0000-00006C3E0000}"/>
    <cellStyle name="Normal 2 3 2 2 3 3 3 3 3" xfId="19855" xr:uid="{00000000-0005-0000-0000-00006D3E0000}"/>
    <cellStyle name="Normal 2 3 2 2 3 3 3 4" xfId="6134" xr:uid="{00000000-0005-0000-0000-00006E3E0000}"/>
    <cellStyle name="Normal 2 3 2 2 3 3 3 4 2" xfId="14280" xr:uid="{00000000-0005-0000-0000-00006F3E0000}"/>
    <cellStyle name="Normal 2 3 2 2 3 3 3 4 2 2" xfId="30576" xr:uid="{00000000-0005-0000-0000-0000703E0000}"/>
    <cellStyle name="Normal 2 3 2 2 3 3 3 4 3" xfId="22430" xr:uid="{00000000-0005-0000-0000-0000713E0000}"/>
    <cellStyle name="Normal 2 3 2 2 3 3 3 5" xfId="8981" xr:uid="{00000000-0005-0000-0000-0000723E0000}"/>
    <cellStyle name="Normal 2 3 2 2 3 3 3 5 2" xfId="25277" xr:uid="{00000000-0005-0000-0000-0000733E0000}"/>
    <cellStyle name="Normal 2 3 2 2 3 3 3 6" xfId="17131" xr:uid="{00000000-0005-0000-0000-0000743E0000}"/>
    <cellStyle name="Normal 2 3 2 2 3 3 4" xfId="1540" xr:uid="{00000000-0005-0000-0000-0000753E0000}"/>
    <cellStyle name="Normal 2 3 2 2 3 3 4 2" xfId="4168" xr:uid="{00000000-0005-0000-0000-0000763E0000}"/>
    <cellStyle name="Normal 2 3 2 2 3 3 4 2 2" xfId="12314" xr:uid="{00000000-0005-0000-0000-0000773E0000}"/>
    <cellStyle name="Normal 2 3 2 2 3 3 4 2 2 2" xfId="28610" xr:uid="{00000000-0005-0000-0000-0000783E0000}"/>
    <cellStyle name="Normal 2 3 2 2 3 3 4 2 3" xfId="20464" xr:uid="{00000000-0005-0000-0000-0000793E0000}"/>
    <cellStyle name="Normal 2 3 2 2 3 3 4 3" xfId="6839" xr:uid="{00000000-0005-0000-0000-00007A3E0000}"/>
    <cellStyle name="Normal 2 3 2 2 3 3 4 3 2" xfId="14985" xr:uid="{00000000-0005-0000-0000-00007B3E0000}"/>
    <cellStyle name="Normal 2 3 2 2 3 3 4 3 2 2" xfId="31281" xr:uid="{00000000-0005-0000-0000-00007C3E0000}"/>
    <cellStyle name="Normal 2 3 2 2 3 3 4 3 3" xfId="23135" xr:uid="{00000000-0005-0000-0000-00007D3E0000}"/>
    <cellStyle name="Normal 2 3 2 2 3 3 4 4" xfId="9686" xr:uid="{00000000-0005-0000-0000-00007E3E0000}"/>
    <cellStyle name="Normal 2 3 2 2 3 3 4 4 2" xfId="25982" xr:uid="{00000000-0005-0000-0000-00007F3E0000}"/>
    <cellStyle name="Normal 2 3 2 2 3 3 4 5" xfId="17836" xr:uid="{00000000-0005-0000-0000-0000803E0000}"/>
    <cellStyle name="Normal 2 3 2 2 3 3 5" xfId="2950" xr:uid="{00000000-0005-0000-0000-0000813E0000}"/>
    <cellStyle name="Normal 2 3 2 2 3 3 5 2" xfId="11096" xr:uid="{00000000-0005-0000-0000-0000823E0000}"/>
    <cellStyle name="Normal 2 3 2 2 3 3 5 2 2" xfId="27392" xr:uid="{00000000-0005-0000-0000-0000833E0000}"/>
    <cellStyle name="Normal 2 3 2 2 3 3 5 3" xfId="19246" xr:uid="{00000000-0005-0000-0000-0000843E0000}"/>
    <cellStyle name="Normal 2 3 2 2 3 3 6" xfId="5429" xr:uid="{00000000-0005-0000-0000-0000853E0000}"/>
    <cellStyle name="Normal 2 3 2 2 3 3 6 2" xfId="13575" xr:uid="{00000000-0005-0000-0000-0000863E0000}"/>
    <cellStyle name="Normal 2 3 2 2 3 3 6 2 2" xfId="29871" xr:uid="{00000000-0005-0000-0000-0000873E0000}"/>
    <cellStyle name="Normal 2 3 2 2 3 3 6 3" xfId="21725" xr:uid="{00000000-0005-0000-0000-0000883E0000}"/>
    <cellStyle name="Normal 2 3 2 2 3 3 7" xfId="8276" xr:uid="{00000000-0005-0000-0000-0000893E0000}"/>
    <cellStyle name="Normal 2 3 2 2 3 3 7 2" xfId="24572" xr:uid="{00000000-0005-0000-0000-00008A3E0000}"/>
    <cellStyle name="Normal 2 3 2 2 3 3 8" xfId="16426" xr:uid="{00000000-0005-0000-0000-00008B3E0000}"/>
    <cellStyle name="Normal 2 3 2 2 3 4" xfId="213" xr:uid="{00000000-0005-0000-0000-00008C3E0000}"/>
    <cellStyle name="Normal 2 3 2 2 3 4 2" xfId="557" xr:uid="{00000000-0005-0000-0000-00008D3E0000}"/>
    <cellStyle name="Normal 2 3 2 2 3 4 2 2" xfId="1263" xr:uid="{00000000-0005-0000-0000-00008E3E0000}"/>
    <cellStyle name="Normal 2 3 2 2 3 4 2 2 2" xfId="2673" xr:uid="{00000000-0005-0000-0000-00008F3E0000}"/>
    <cellStyle name="Normal 2 3 2 2 3 4 2 2 2 2" xfId="5147" xr:uid="{00000000-0005-0000-0000-0000903E0000}"/>
    <cellStyle name="Normal 2 3 2 2 3 4 2 2 2 2 2" xfId="13293" xr:uid="{00000000-0005-0000-0000-0000913E0000}"/>
    <cellStyle name="Normal 2 3 2 2 3 4 2 2 2 2 2 2" xfId="29589" xr:uid="{00000000-0005-0000-0000-0000923E0000}"/>
    <cellStyle name="Normal 2 3 2 2 3 4 2 2 2 2 3" xfId="21443" xr:uid="{00000000-0005-0000-0000-0000933E0000}"/>
    <cellStyle name="Normal 2 3 2 2 3 4 2 2 2 3" xfId="7972" xr:uid="{00000000-0005-0000-0000-0000943E0000}"/>
    <cellStyle name="Normal 2 3 2 2 3 4 2 2 2 3 2" xfId="16118" xr:uid="{00000000-0005-0000-0000-0000953E0000}"/>
    <cellStyle name="Normal 2 3 2 2 3 4 2 2 2 3 2 2" xfId="32414" xr:uid="{00000000-0005-0000-0000-0000963E0000}"/>
    <cellStyle name="Normal 2 3 2 2 3 4 2 2 2 3 3" xfId="24268" xr:uid="{00000000-0005-0000-0000-0000973E0000}"/>
    <cellStyle name="Normal 2 3 2 2 3 4 2 2 2 4" xfId="10819" xr:uid="{00000000-0005-0000-0000-0000983E0000}"/>
    <cellStyle name="Normal 2 3 2 2 3 4 2 2 2 4 2" xfId="27115" xr:uid="{00000000-0005-0000-0000-0000993E0000}"/>
    <cellStyle name="Normal 2 3 2 2 3 4 2 2 2 5" xfId="18969" xr:uid="{00000000-0005-0000-0000-00009A3E0000}"/>
    <cellStyle name="Normal 2 3 2 2 3 4 2 2 3" xfId="3929" xr:uid="{00000000-0005-0000-0000-00009B3E0000}"/>
    <cellStyle name="Normal 2 3 2 2 3 4 2 2 3 2" xfId="12075" xr:uid="{00000000-0005-0000-0000-00009C3E0000}"/>
    <cellStyle name="Normal 2 3 2 2 3 4 2 2 3 2 2" xfId="28371" xr:uid="{00000000-0005-0000-0000-00009D3E0000}"/>
    <cellStyle name="Normal 2 3 2 2 3 4 2 2 3 3" xfId="20225" xr:uid="{00000000-0005-0000-0000-00009E3E0000}"/>
    <cellStyle name="Normal 2 3 2 2 3 4 2 2 4" xfId="6562" xr:uid="{00000000-0005-0000-0000-00009F3E0000}"/>
    <cellStyle name="Normal 2 3 2 2 3 4 2 2 4 2" xfId="14708" xr:uid="{00000000-0005-0000-0000-0000A03E0000}"/>
    <cellStyle name="Normal 2 3 2 2 3 4 2 2 4 2 2" xfId="31004" xr:uid="{00000000-0005-0000-0000-0000A13E0000}"/>
    <cellStyle name="Normal 2 3 2 2 3 4 2 2 4 3" xfId="22858" xr:uid="{00000000-0005-0000-0000-0000A23E0000}"/>
    <cellStyle name="Normal 2 3 2 2 3 4 2 2 5" xfId="9409" xr:uid="{00000000-0005-0000-0000-0000A33E0000}"/>
    <cellStyle name="Normal 2 3 2 2 3 4 2 2 5 2" xfId="25705" xr:uid="{00000000-0005-0000-0000-0000A43E0000}"/>
    <cellStyle name="Normal 2 3 2 2 3 4 2 2 6" xfId="17559" xr:uid="{00000000-0005-0000-0000-0000A53E0000}"/>
    <cellStyle name="Normal 2 3 2 2 3 4 2 3" xfId="1968" xr:uid="{00000000-0005-0000-0000-0000A63E0000}"/>
    <cellStyle name="Normal 2 3 2 2 3 4 2 3 2" xfId="4538" xr:uid="{00000000-0005-0000-0000-0000A73E0000}"/>
    <cellStyle name="Normal 2 3 2 2 3 4 2 3 2 2" xfId="12684" xr:uid="{00000000-0005-0000-0000-0000A83E0000}"/>
    <cellStyle name="Normal 2 3 2 2 3 4 2 3 2 2 2" xfId="28980" xr:uid="{00000000-0005-0000-0000-0000A93E0000}"/>
    <cellStyle name="Normal 2 3 2 2 3 4 2 3 2 3" xfId="20834" xr:uid="{00000000-0005-0000-0000-0000AA3E0000}"/>
    <cellStyle name="Normal 2 3 2 2 3 4 2 3 3" xfId="7267" xr:uid="{00000000-0005-0000-0000-0000AB3E0000}"/>
    <cellStyle name="Normal 2 3 2 2 3 4 2 3 3 2" xfId="15413" xr:uid="{00000000-0005-0000-0000-0000AC3E0000}"/>
    <cellStyle name="Normal 2 3 2 2 3 4 2 3 3 2 2" xfId="31709" xr:uid="{00000000-0005-0000-0000-0000AD3E0000}"/>
    <cellStyle name="Normal 2 3 2 2 3 4 2 3 3 3" xfId="23563" xr:uid="{00000000-0005-0000-0000-0000AE3E0000}"/>
    <cellStyle name="Normal 2 3 2 2 3 4 2 3 4" xfId="10114" xr:uid="{00000000-0005-0000-0000-0000AF3E0000}"/>
    <cellStyle name="Normal 2 3 2 2 3 4 2 3 4 2" xfId="26410" xr:uid="{00000000-0005-0000-0000-0000B03E0000}"/>
    <cellStyle name="Normal 2 3 2 2 3 4 2 3 5" xfId="18264" xr:uid="{00000000-0005-0000-0000-0000B13E0000}"/>
    <cellStyle name="Normal 2 3 2 2 3 4 2 4" xfId="3320" xr:uid="{00000000-0005-0000-0000-0000B23E0000}"/>
    <cellStyle name="Normal 2 3 2 2 3 4 2 4 2" xfId="11466" xr:uid="{00000000-0005-0000-0000-0000B33E0000}"/>
    <cellStyle name="Normal 2 3 2 2 3 4 2 4 2 2" xfId="27762" xr:uid="{00000000-0005-0000-0000-0000B43E0000}"/>
    <cellStyle name="Normal 2 3 2 2 3 4 2 4 3" xfId="19616" xr:uid="{00000000-0005-0000-0000-0000B53E0000}"/>
    <cellStyle name="Normal 2 3 2 2 3 4 2 5" xfId="5857" xr:uid="{00000000-0005-0000-0000-0000B63E0000}"/>
    <cellStyle name="Normal 2 3 2 2 3 4 2 5 2" xfId="14003" xr:uid="{00000000-0005-0000-0000-0000B73E0000}"/>
    <cellStyle name="Normal 2 3 2 2 3 4 2 5 2 2" xfId="30299" xr:uid="{00000000-0005-0000-0000-0000B83E0000}"/>
    <cellStyle name="Normal 2 3 2 2 3 4 2 5 3" xfId="22153" xr:uid="{00000000-0005-0000-0000-0000B93E0000}"/>
    <cellStyle name="Normal 2 3 2 2 3 4 2 6" xfId="8704" xr:uid="{00000000-0005-0000-0000-0000BA3E0000}"/>
    <cellStyle name="Normal 2 3 2 2 3 4 2 6 2" xfId="25000" xr:uid="{00000000-0005-0000-0000-0000BB3E0000}"/>
    <cellStyle name="Normal 2 3 2 2 3 4 2 7" xfId="16854" xr:uid="{00000000-0005-0000-0000-0000BC3E0000}"/>
    <cellStyle name="Normal 2 3 2 2 3 4 3" xfId="919" xr:uid="{00000000-0005-0000-0000-0000BD3E0000}"/>
    <cellStyle name="Normal 2 3 2 2 3 4 3 2" xfId="2329" xr:uid="{00000000-0005-0000-0000-0000BE3E0000}"/>
    <cellStyle name="Normal 2 3 2 2 3 4 3 2 2" xfId="4851" xr:uid="{00000000-0005-0000-0000-0000BF3E0000}"/>
    <cellStyle name="Normal 2 3 2 2 3 4 3 2 2 2" xfId="12997" xr:uid="{00000000-0005-0000-0000-0000C03E0000}"/>
    <cellStyle name="Normal 2 3 2 2 3 4 3 2 2 2 2" xfId="29293" xr:uid="{00000000-0005-0000-0000-0000C13E0000}"/>
    <cellStyle name="Normal 2 3 2 2 3 4 3 2 2 3" xfId="21147" xr:uid="{00000000-0005-0000-0000-0000C23E0000}"/>
    <cellStyle name="Normal 2 3 2 2 3 4 3 2 3" xfId="7628" xr:uid="{00000000-0005-0000-0000-0000C33E0000}"/>
    <cellStyle name="Normal 2 3 2 2 3 4 3 2 3 2" xfId="15774" xr:uid="{00000000-0005-0000-0000-0000C43E0000}"/>
    <cellStyle name="Normal 2 3 2 2 3 4 3 2 3 2 2" xfId="32070" xr:uid="{00000000-0005-0000-0000-0000C53E0000}"/>
    <cellStyle name="Normal 2 3 2 2 3 4 3 2 3 3" xfId="23924" xr:uid="{00000000-0005-0000-0000-0000C63E0000}"/>
    <cellStyle name="Normal 2 3 2 2 3 4 3 2 4" xfId="10475" xr:uid="{00000000-0005-0000-0000-0000C73E0000}"/>
    <cellStyle name="Normal 2 3 2 2 3 4 3 2 4 2" xfId="26771" xr:uid="{00000000-0005-0000-0000-0000C83E0000}"/>
    <cellStyle name="Normal 2 3 2 2 3 4 3 2 5" xfId="18625" xr:uid="{00000000-0005-0000-0000-0000C93E0000}"/>
    <cellStyle name="Normal 2 3 2 2 3 4 3 3" xfId="3633" xr:uid="{00000000-0005-0000-0000-0000CA3E0000}"/>
    <cellStyle name="Normal 2 3 2 2 3 4 3 3 2" xfId="11779" xr:uid="{00000000-0005-0000-0000-0000CB3E0000}"/>
    <cellStyle name="Normal 2 3 2 2 3 4 3 3 2 2" xfId="28075" xr:uid="{00000000-0005-0000-0000-0000CC3E0000}"/>
    <cellStyle name="Normal 2 3 2 2 3 4 3 3 3" xfId="19929" xr:uid="{00000000-0005-0000-0000-0000CD3E0000}"/>
    <cellStyle name="Normal 2 3 2 2 3 4 3 4" xfId="6218" xr:uid="{00000000-0005-0000-0000-0000CE3E0000}"/>
    <cellStyle name="Normal 2 3 2 2 3 4 3 4 2" xfId="14364" xr:uid="{00000000-0005-0000-0000-0000CF3E0000}"/>
    <cellStyle name="Normal 2 3 2 2 3 4 3 4 2 2" xfId="30660" xr:uid="{00000000-0005-0000-0000-0000D03E0000}"/>
    <cellStyle name="Normal 2 3 2 2 3 4 3 4 3" xfId="22514" xr:uid="{00000000-0005-0000-0000-0000D13E0000}"/>
    <cellStyle name="Normal 2 3 2 2 3 4 3 5" xfId="9065" xr:uid="{00000000-0005-0000-0000-0000D23E0000}"/>
    <cellStyle name="Normal 2 3 2 2 3 4 3 5 2" xfId="25361" xr:uid="{00000000-0005-0000-0000-0000D33E0000}"/>
    <cellStyle name="Normal 2 3 2 2 3 4 3 6" xfId="17215" xr:uid="{00000000-0005-0000-0000-0000D43E0000}"/>
    <cellStyle name="Normal 2 3 2 2 3 4 4" xfId="1624" xr:uid="{00000000-0005-0000-0000-0000D53E0000}"/>
    <cellStyle name="Normal 2 3 2 2 3 4 4 2" xfId="4242" xr:uid="{00000000-0005-0000-0000-0000D63E0000}"/>
    <cellStyle name="Normal 2 3 2 2 3 4 4 2 2" xfId="12388" xr:uid="{00000000-0005-0000-0000-0000D73E0000}"/>
    <cellStyle name="Normal 2 3 2 2 3 4 4 2 2 2" xfId="28684" xr:uid="{00000000-0005-0000-0000-0000D83E0000}"/>
    <cellStyle name="Normal 2 3 2 2 3 4 4 2 3" xfId="20538" xr:uid="{00000000-0005-0000-0000-0000D93E0000}"/>
    <cellStyle name="Normal 2 3 2 2 3 4 4 3" xfId="6923" xr:uid="{00000000-0005-0000-0000-0000DA3E0000}"/>
    <cellStyle name="Normal 2 3 2 2 3 4 4 3 2" xfId="15069" xr:uid="{00000000-0005-0000-0000-0000DB3E0000}"/>
    <cellStyle name="Normal 2 3 2 2 3 4 4 3 2 2" xfId="31365" xr:uid="{00000000-0005-0000-0000-0000DC3E0000}"/>
    <cellStyle name="Normal 2 3 2 2 3 4 4 3 3" xfId="23219" xr:uid="{00000000-0005-0000-0000-0000DD3E0000}"/>
    <cellStyle name="Normal 2 3 2 2 3 4 4 4" xfId="9770" xr:uid="{00000000-0005-0000-0000-0000DE3E0000}"/>
    <cellStyle name="Normal 2 3 2 2 3 4 4 4 2" xfId="26066" xr:uid="{00000000-0005-0000-0000-0000DF3E0000}"/>
    <cellStyle name="Normal 2 3 2 2 3 4 4 5" xfId="17920" xr:uid="{00000000-0005-0000-0000-0000E03E0000}"/>
    <cellStyle name="Normal 2 3 2 2 3 4 5" xfId="3024" xr:uid="{00000000-0005-0000-0000-0000E13E0000}"/>
    <cellStyle name="Normal 2 3 2 2 3 4 5 2" xfId="11170" xr:uid="{00000000-0005-0000-0000-0000E23E0000}"/>
    <cellStyle name="Normal 2 3 2 2 3 4 5 2 2" xfId="27466" xr:uid="{00000000-0005-0000-0000-0000E33E0000}"/>
    <cellStyle name="Normal 2 3 2 2 3 4 5 3" xfId="19320" xr:uid="{00000000-0005-0000-0000-0000E43E0000}"/>
    <cellStyle name="Normal 2 3 2 2 3 4 6" xfId="5513" xr:uid="{00000000-0005-0000-0000-0000E53E0000}"/>
    <cellStyle name="Normal 2 3 2 2 3 4 6 2" xfId="13659" xr:uid="{00000000-0005-0000-0000-0000E63E0000}"/>
    <cellStyle name="Normal 2 3 2 2 3 4 6 2 2" xfId="29955" xr:uid="{00000000-0005-0000-0000-0000E73E0000}"/>
    <cellStyle name="Normal 2 3 2 2 3 4 6 3" xfId="21809" xr:uid="{00000000-0005-0000-0000-0000E83E0000}"/>
    <cellStyle name="Normal 2 3 2 2 3 4 7" xfId="8360" xr:uid="{00000000-0005-0000-0000-0000E93E0000}"/>
    <cellStyle name="Normal 2 3 2 2 3 4 7 2" xfId="24656" xr:uid="{00000000-0005-0000-0000-0000EA3E0000}"/>
    <cellStyle name="Normal 2 3 2 2 3 4 8" xfId="16510" xr:uid="{00000000-0005-0000-0000-0000EB3E0000}"/>
    <cellStyle name="Normal 2 3 2 2 3 5" xfId="293" xr:uid="{00000000-0005-0000-0000-0000EC3E0000}"/>
    <cellStyle name="Normal 2 3 2 2 3 5 2" xfId="637" xr:uid="{00000000-0005-0000-0000-0000ED3E0000}"/>
    <cellStyle name="Normal 2 3 2 2 3 5 2 2" xfId="1343" xr:uid="{00000000-0005-0000-0000-0000EE3E0000}"/>
    <cellStyle name="Normal 2 3 2 2 3 5 2 2 2" xfId="2753" xr:uid="{00000000-0005-0000-0000-0000EF3E0000}"/>
    <cellStyle name="Normal 2 3 2 2 3 5 2 2 2 2" xfId="5221" xr:uid="{00000000-0005-0000-0000-0000F03E0000}"/>
    <cellStyle name="Normal 2 3 2 2 3 5 2 2 2 2 2" xfId="13367" xr:uid="{00000000-0005-0000-0000-0000F13E0000}"/>
    <cellStyle name="Normal 2 3 2 2 3 5 2 2 2 2 2 2" xfId="29663" xr:uid="{00000000-0005-0000-0000-0000F23E0000}"/>
    <cellStyle name="Normal 2 3 2 2 3 5 2 2 2 2 3" xfId="21517" xr:uid="{00000000-0005-0000-0000-0000F33E0000}"/>
    <cellStyle name="Normal 2 3 2 2 3 5 2 2 2 3" xfId="8052" xr:uid="{00000000-0005-0000-0000-0000F43E0000}"/>
    <cellStyle name="Normal 2 3 2 2 3 5 2 2 2 3 2" xfId="16198" xr:uid="{00000000-0005-0000-0000-0000F53E0000}"/>
    <cellStyle name="Normal 2 3 2 2 3 5 2 2 2 3 2 2" xfId="32494" xr:uid="{00000000-0005-0000-0000-0000F63E0000}"/>
    <cellStyle name="Normal 2 3 2 2 3 5 2 2 2 3 3" xfId="24348" xr:uid="{00000000-0005-0000-0000-0000F73E0000}"/>
    <cellStyle name="Normal 2 3 2 2 3 5 2 2 2 4" xfId="10899" xr:uid="{00000000-0005-0000-0000-0000F83E0000}"/>
    <cellStyle name="Normal 2 3 2 2 3 5 2 2 2 4 2" xfId="27195" xr:uid="{00000000-0005-0000-0000-0000F93E0000}"/>
    <cellStyle name="Normal 2 3 2 2 3 5 2 2 2 5" xfId="19049" xr:uid="{00000000-0005-0000-0000-0000FA3E0000}"/>
    <cellStyle name="Normal 2 3 2 2 3 5 2 2 3" xfId="4003" xr:uid="{00000000-0005-0000-0000-0000FB3E0000}"/>
    <cellStyle name="Normal 2 3 2 2 3 5 2 2 3 2" xfId="12149" xr:uid="{00000000-0005-0000-0000-0000FC3E0000}"/>
    <cellStyle name="Normal 2 3 2 2 3 5 2 2 3 2 2" xfId="28445" xr:uid="{00000000-0005-0000-0000-0000FD3E0000}"/>
    <cellStyle name="Normal 2 3 2 2 3 5 2 2 3 3" xfId="20299" xr:uid="{00000000-0005-0000-0000-0000FE3E0000}"/>
    <cellStyle name="Normal 2 3 2 2 3 5 2 2 4" xfId="6642" xr:uid="{00000000-0005-0000-0000-0000FF3E0000}"/>
    <cellStyle name="Normal 2 3 2 2 3 5 2 2 4 2" xfId="14788" xr:uid="{00000000-0005-0000-0000-0000003F0000}"/>
    <cellStyle name="Normal 2 3 2 2 3 5 2 2 4 2 2" xfId="31084" xr:uid="{00000000-0005-0000-0000-0000013F0000}"/>
    <cellStyle name="Normal 2 3 2 2 3 5 2 2 4 3" xfId="22938" xr:uid="{00000000-0005-0000-0000-0000023F0000}"/>
    <cellStyle name="Normal 2 3 2 2 3 5 2 2 5" xfId="9489" xr:uid="{00000000-0005-0000-0000-0000033F0000}"/>
    <cellStyle name="Normal 2 3 2 2 3 5 2 2 5 2" xfId="25785" xr:uid="{00000000-0005-0000-0000-0000043F0000}"/>
    <cellStyle name="Normal 2 3 2 2 3 5 2 2 6" xfId="17639" xr:uid="{00000000-0005-0000-0000-0000053F0000}"/>
    <cellStyle name="Normal 2 3 2 2 3 5 2 3" xfId="2048" xr:uid="{00000000-0005-0000-0000-0000063F0000}"/>
    <cellStyle name="Normal 2 3 2 2 3 5 2 3 2" xfId="4612" xr:uid="{00000000-0005-0000-0000-0000073F0000}"/>
    <cellStyle name="Normal 2 3 2 2 3 5 2 3 2 2" xfId="12758" xr:uid="{00000000-0005-0000-0000-0000083F0000}"/>
    <cellStyle name="Normal 2 3 2 2 3 5 2 3 2 2 2" xfId="29054" xr:uid="{00000000-0005-0000-0000-0000093F0000}"/>
    <cellStyle name="Normal 2 3 2 2 3 5 2 3 2 3" xfId="20908" xr:uid="{00000000-0005-0000-0000-00000A3F0000}"/>
    <cellStyle name="Normal 2 3 2 2 3 5 2 3 3" xfId="7347" xr:uid="{00000000-0005-0000-0000-00000B3F0000}"/>
    <cellStyle name="Normal 2 3 2 2 3 5 2 3 3 2" xfId="15493" xr:uid="{00000000-0005-0000-0000-00000C3F0000}"/>
    <cellStyle name="Normal 2 3 2 2 3 5 2 3 3 2 2" xfId="31789" xr:uid="{00000000-0005-0000-0000-00000D3F0000}"/>
    <cellStyle name="Normal 2 3 2 2 3 5 2 3 3 3" xfId="23643" xr:uid="{00000000-0005-0000-0000-00000E3F0000}"/>
    <cellStyle name="Normal 2 3 2 2 3 5 2 3 4" xfId="10194" xr:uid="{00000000-0005-0000-0000-00000F3F0000}"/>
    <cellStyle name="Normal 2 3 2 2 3 5 2 3 4 2" xfId="26490" xr:uid="{00000000-0005-0000-0000-0000103F0000}"/>
    <cellStyle name="Normal 2 3 2 2 3 5 2 3 5" xfId="18344" xr:uid="{00000000-0005-0000-0000-0000113F0000}"/>
    <cellStyle name="Normal 2 3 2 2 3 5 2 4" xfId="3394" xr:uid="{00000000-0005-0000-0000-0000123F0000}"/>
    <cellStyle name="Normal 2 3 2 2 3 5 2 4 2" xfId="11540" xr:uid="{00000000-0005-0000-0000-0000133F0000}"/>
    <cellStyle name="Normal 2 3 2 2 3 5 2 4 2 2" xfId="27836" xr:uid="{00000000-0005-0000-0000-0000143F0000}"/>
    <cellStyle name="Normal 2 3 2 2 3 5 2 4 3" xfId="19690" xr:uid="{00000000-0005-0000-0000-0000153F0000}"/>
    <cellStyle name="Normal 2 3 2 2 3 5 2 5" xfId="5937" xr:uid="{00000000-0005-0000-0000-0000163F0000}"/>
    <cellStyle name="Normal 2 3 2 2 3 5 2 5 2" xfId="14083" xr:uid="{00000000-0005-0000-0000-0000173F0000}"/>
    <cellStyle name="Normal 2 3 2 2 3 5 2 5 2 2" xfId="30379" xr:uid="{00000000-0005-0000-0000-0000183F0000}"/>
    <cellStyle name="Normal 2 3 2 2 3 5 2 5 3" xfId="22233" xr:uid="{00000000-0005-0000-0000-0000193F0000}"/>
    <cellStyle name="Normal 2 3 2 2 3 5 2 6" xfId="8784" xr:uid="{00000000-0005-0000-0000-00001A3F0000}"/>
    <cellStyle name="Normal 2 3 2 2 3 5 2 6 2" xfId="25080" xr:uid="{00000000-0005-0000-0000-00001B3F0000}"/>
    <cellStyle name="Normal 2 3 2 2 3 5 2 7" xfId="16934" xr:uid="{00000000-0005-0000-0000-00001C3F0000}"/>
    <cellStyle name="Normal 2 3 2 2 3 5 3" xfId="999" xr:uid="{00000000-0005-0000-0000-00001D3F0000}"/>
    <cellStyle name="Normal 2 3 2 2 3 5 3 2" xfId="2409" xr:uid="{00000000-0005-0000-0000-00001E3F0000}"/>
    <cellStyle name="Normal 2 3 2 2 3 5 3 2 2" xfId="4925" xr:uid="{00000000-0005-0000-0000-00001F3F0000}"/>
    <cellStyle name="Normal 2 3 2 2 3 5 3 2 2 2" xfId="13071" xr:uid="{00000000-0005-0000-0000-0000203F0000}"/>
    <cellStyle name="Normal 2 3 2 2 3 5 3 2 2 2 2" xfId="29367" xr:uid="{00000000-0005-0000-0000-0000213F0000}"/>
    <cellStyle name="Normal 2 3 2 2 3 5 3 2 2 3" xfId="21221" xr:uid="{00000000-0005-0000-0000-0000223F0000}"/>
    <cellStyle name="Normal 2 3 2 2 3 5 3 2 3" xfId="7708" xr:uid="{00000000-0005-0000-0000-0000233F0000}"/>
    <cellStyle name="Normal 2 3 2 2 3 5 3 2 3 2" xfId="15854" xr:uid="{00000000-0005-0000-0000-0000243F0000}"/>
    <cellStyle name="Normal 2 3 2 2 3 5 3 2 3 2 2" xfId="32150" xr:uid="{00000000-0005-0000-0000-0000253F0000}"/>
    <cellStyle name="Normal 2 3 2 2 3 5 3 2 3 3" xfId="24004" xr:uid="{00000000-0005-0000-0000-0000263F0000}"/>
    <cellStyle name="Normal 2 3 2 2 3 5 3 2 4" xfId="10555" xr:uid="{00000000-0005-0000-0000-0000273F0000}"/>
    <cellStyle name="Normal 2 3 2 2 3 5 3 2 4 2" xfId="26851" xr:uid="{00000000-0005-0000-0000-0000283F0000}"/>
    <cellStyle name="Normal 2 3 2 2 3 5 3 2 5" xfId="18705" xr:uid="{00000000-0005-0000-0000-0000293F0000}"/>
    <cellStyle name="Normal 2 3 2 2 3 5 3 3" xfId="3707" xr:uid="{00000000-0005-0000-0000-00002A3F0000}"/>
    <cellStyle name="Normal 2 3 2 2 3 5 3 3 2" xfId="11853" xr:uid="{00000000-0005-0000-0000-00002B3F0000}"/>
    <cellStyle name="Normal 2 3 2 2 3 5 3 3 2 2" xfId="28149" xr:uid="{00000000-0005-0000-0000-00002C3F0000}"/>
    <cellStyle name="Normal 2 3 2 2 3 5 3 3 3" xfId="20003" xr:uid="{00000000-0005-0000-0000-00002D3F0000}"/>
    <cellStyle name="Normal 2 3 2 2 3 5 3 4" xfId="6298" xr:uid="{00000000-0005-0000-0000-00002E3F0000}"/>
    <cellStyle name="Normal 2 3 2 2 3 5 3 4 2" xfId="14444" xr:uid="{00000000-0005-0000-0000-00002F3F0000}"/>
    <cellStyle name="Normal 2 3 2 2 3 5 3 4 2 2" xfId="30740" xr:uid="{00000000-0005-0000-0000-0000303F0000}"/>
    <cellStyle name="Normal 2 3 2 2 3 5 3 4 3" xfId="22594" xr:uid="{00000000-0005-0000-0000-0000313F0000}"/>
    <cellStyle name="Normal 2 3 2 2 3 5 3 5" xfId="9145" xr:uid="{00000000-0005-0000-0000-0000323F0000}"/>
    <cellStyle name="Normal 2 3 2 2 3 5 3 5 2" xfId="25441" xr:uid="{00000000-0005-0000-0000-0000333F0000}"/>
    <cellStyle name="Normal 2 3 2 2 3 5 3 6" xfId="17295" xr:uid="{00000000-0005-0000-0000-0000343F0000}"/>
    <cellStyle name="Normal 2 3 2 2 3 5 4" xfId="1704" xr:uid="{00000000-0005-0000-0000-0000353F0000}"/>
    <cellStyle name="Normal 2 3 2 2 3 5 4 2" xfId="4316" xr:uid="{00000000-0005-0000-0000-0000363F0000}"/>
    <cellStyle name="Normal 2 3 2 2 3 5 4 2 2" xfId="12462" xr:uid="{00000000-0005-0000-0000-0000373F0000}"/>
    <cellStyle name="Normal 2 3 2 2 3 5 4 2 2 2" xfId="28758" xr:uid="{00000000-0005-0000-0000-0000383F0000}"/>
    <cellStyle name="Normal 2 3 2 2 3 5 4 2 3" xfId="20612" xr:uid="{00000000-0005-0000-0000-0000393F0000}"/>
    <cellStyle name="Normal 2 3 2 2 3 5 4 3" xfId="7003" xr:uid="{00000000-0005-0000-0000-00003A3F0000}"/>
    <cellStyle name="Normal 2 3 2 2 3 5 4 3 2" xfId="15149" xr:uid="{00000000-0005-0000-0000-00003B3F0000}"/>
    <cellStyle name="Normal 2 3 2 2 3 5 4 3 2 2" xfId="31445" xr:uid="{00000000-0005-0000-0000-00003C3F0000}"/>
    <cellStyle name="Normal 2 3 2 2 3 5 4 3 3" xfId="23299" xr:uid="{00000000-0005-0000-0000-00003D3F0000}"/>
    <cellStyle name="Normal 2 3 2 2 3 5 4 4" xfId="9850" xr:uid="{00000000-0005-0000-0000-00003E3F0000}"/>
    <cellStyle name="Normal 2 3 2 2 3 5 4 4 2" xfId="26146" xr:uid="{00000000-0005-0000-0000-00003F3F0000}"/>
    <cellStyle name="Normal 2 3 2 2 3 5 4 5" xfId="18000" xr:uid="{00000000-0005-0000-0000-0000403F0000}"/>
    <cellStyle name="Normal 2 3 2 2 3 5 5" xfId="3098" xr:uid="{00000000-0005-0000-0000-0000413F0000}"/>
    <cellStyle name="Normal 2 3 2 2 3 5 5 2" xfId="11244" xr:uid="{00000000-0005-0000-0000-0000423F0000}"/>
    <cellStyle name="Normal 2 3 2 2 3 5 5 2 2" xfId="27540" xr:uid="{00000000-0005-0000-0000-0000433F0000}"/>
    <cellStyle name="Normal 2 3 2 2 3 5 5 3" xfId="19394" xr:uid="{00000000-0005-0000-0000-0000443F0000}"/>
    <cellStyle name="Normal 2 3 2 2 3 5 6" xfId="5593" xr:uid="{00000000-0005-0000-0000-0000453F0000}"/>
    <cellStyle name="Normal 2 3 2 2 3 5 6 2" xfId="13739" xr:uid="{00000000-0005-0000-0000-0000463F0000}"/>
    <cellStyle name="Normal 2 3 2 2 3 5 6 2 2" xfId="30035" xr:uid="{00000000-0005-0000-0000-0000473F0000}"/>
    <cellStyle name="Normal 2 3 2 2 3 5 6 3" xfId="21889" xr:uid="{00000000-0005-0000-0000-0000483F0000}"/>
    <cellStyle name="Normal 2 3 2 2 3 5 7" xfId="8440" xr:uid="{00000000-0005-0000-0000-0000493F0000}"/>
    <cellStyle name="Normal 2 3 2 2 3 5 7 2" xfId="24736" xr:uid="{00000000-0005-0000-0000-00004A3F0000}"/>
    <cellStyle name="Normal 2 3 2 2 3 5 8" xfId="16590" xr:uid="{00000000-0005-0000-0000-00004B3F0000}"/>
    <cellStyle name="Normal 2 3 2 2 3 6" xfId="383" xr:uid="{00000000-0005-0000-0000-00004C3F0000}"/>
    <cellStyle name="Normal 2 3 2 2 3 6 2" xfId="1089" xr:uid="{00000000-0005-0000-0000-00004D3F0000}"/>
    <cellStyle name="Normal 2 3 2 2 3 6 2 2" xfId="2499" xr:uid="{00000000-0005-0000-0000-00004E3F0000}"/>
    <cellStyle name="Normal 2 3 2 2 3 6 2 2 2" xfId="4999" xr:uid="{00000000-0005-0000-0000-00004F3F0000}"/>
    <cellStyle name="Normal 2 3 2 2 3 6 2 2 2 2" xfId="13145" xr:uid="{00000000-0005-0000-0000-0000503F0000}"/>
    <cellStyle name="Normal 2 3 2 2 3 6 2 2 2 2 2" xfId="29441" xr:uid="{00000000-0005-0000-0000-0000513F0000}"/>
    <cellStyle name="Normal 2 3 2 2 3 6 2 2 2 3" xfId="21295" xr:uid="{00000000-0005-0000-0000-0000523F0000}"/>
    <cellStyle name="Normal 2 3 2 2 3 6 2 2 3" xfId="7798" xr:uid="{00000000-0005-0000-0000-0000533F0000}"/>
    <cellStyle name="Normal 2 3 2 2 3 6 2 2 3 2" xfId="15944" xr:uid="{00000000-0005-0000-0000-0000543F0000}"/>
    <cellStyle name="Normal 2 3 2 2 3 6 2 2 3 2 2" xfId="32240" xr:uid="{00000000-0005-0000-0000-0000553F0000}"/>
    <cellStyle name="Normal 2 3 2 2 3 6 2 2 3 3" xfId="24094" xr:uid="{00000000-0005-0000-0000-0000563F0000}"/>
    <cellStyle name="Normal 2 3 2 2 3 6 2 2 4" xfId="10645" xr:uid="{00000000-0005-0000-0000-0000573F0000}"/>
    <cellStyle name="Normal 2 3 2 2 3 6 2 2 4 2" xfId="26941" xr:uid="{00000000-0005-0000-0000-0000583F0000}"/>
    <cellStyle name="Normal 2 3 2 2 3 6 2 2 5" xfId="18795" xr:uid="{00000000-0005-0000-0000-0000593F0000}"/>
    <cellStyle name="Normal 2 3 2 2 3 6 2 3" xfId="3781" xr:uid="{00000000-0005-0000-0000-00005A3F0000}"/>
    <cellStyle name="Normal 2 3 2 2 3 6 2 3 2" xfId="11927" xr:uid="{00000000-0005-0000-0000-00005B3F0000}"/>
    <cellStyle name="Normal 2 3 2 2 3 6 2 3 2 2" xfId="28223" xr:uid="{00000000-0005-0000-0000-00005C3F0000}"/>
    <cellStyle name="Normal 2 3 2 2 3 6 2 3 3" xfId="20077" xr:uid="{00000000-0005-0000-0000-00005D3F0000}"/>
    <cellStyle name="Normal 2 3 2 2 3 6 2 4" xfId="6388" xr:uid="{00000000-0005-0000-0000-00005E3F0000}"/>
    <cellStyle name="Normal 2 3 2 2 3 6 2 4 2" xfId="14534" xr:uid="{00000000-0005-0000-0000-00005F3F0000}"/>
    <cellStyle name="Normal 2 3 2 2 3 6 2 4 2 2" xfId="30830" xr:uid="{00000000-0005-0000-0000-0000603F0000}"/>
    <cellStyle name="Normal 2 3 2 2 3 6 2 4 3" xfId="22684" xr:uid="{00000000-0005-0000-0000-0000613F0000}"/>
    <cellStyle name="Normal 2 3 2 2 3 6 2 5" xfId="9235" xr:uid="{00000000-0005-0000-0000-0000623F0000}"/>
    <cellStyle name="Normal 2 3 2 2 3 6 2 5 2" xfId="25531" xr:uid="{00000000-0005-0000-0000-0000633F0000}"/>
    <cellStyle name="Normal 2 3 2 2 3 6 2 6" xfId="17385" xr:uid="{00000000-0005-0000-0000-0000643F0000}"/>
    <cellStyle name="Normal 2 3 2 2 3 6 3" xfId="1794" xr:uid="{00000000-0005-0000-0000-0000653F0000}"/>
    <cellStyle name="Normal 2 3 2 2 3 6 3 2" xfId="4390" xr:uid="{00000000-0005-0000-0000-0000663F0000}"/>
    <cellStyle name="Normal 2 3 2 2 3 6 3 2 2" xfId="12536" xr:uid="{00000000-0005-0000-0000-0000673F0000}"/>
    <cellStyle name="Normal 2 3 2 2 3 6 3 2 2 2" xfId="28832" xr:uid="{00000000-0005-0000-0000-0000683F0000}"/>
    <cellStyle name="Normal 2 3 2 2 3 6 3 2 3" xfId="20686" xr:uid="{00000000-0005-0000-0000-0000693F0000}"/>
    <cellStyle name="Normal 2 3 2 2 3 6 3 3" xfId="7093" xr:uid="{00000000-0005-0000-0000-00006A3F0000}"/>
    <cellStyle name="Normal 2 3 2 2 3 6 3 3 2" xfId="15239" xr:uid="{00000000-0005-0000-0000-00006B3F0000}"/>
    <cellStyle name="Normal 2 3 2 2 3 6 3 3 2 2" xfId="31535" xr:uid="{00000000-0005-0000-0000-00006C3F0000}"/>
    <cellStyle name="Normal 2 3 2 2 3 6 3 3 3" xfId="23389" xr:uid="{00000000-0005-0000-0000-00006D3F0000}"/>
    <cellStyle name="Normal 2 3 2 2 3 6 3 4" xfId="9940" xr:uid="{00000000-0005-0000-0000-00006E3F0000}"/>
    <cellStyle name="Normal 2 3 2 2 3 6 3 4 2" xfId="26236" xr:uid="{00000000-0005-0000-0000-00006F3F0000}"/>
    <cellStyle name="Normal 2 3 2 2 3 6 3 5" xfId="18090" xr:uid="{00000000-0005-0000-0000-0000703F0000}"/>
    <cellStyle name="Normal 2 3 2 2 3 6 4" xfId="3172" xr:uid="{00000000-0005-0000-0000-0000713F0000}"/>
    <cellStyle name="Normal 2 3 2 2 3 6 4 2" xfId="11318" xr:uid="{00000000-0005-0000-0000-0000723F0000}"/>
    <cellStyle name="Normal 2 3 2 2 3 6 4 2 2" xfId="27614" xr:uid="{00000000-0005-0000-0000-0000733F0000}"/>
    <cellStyle name="Normal 2 3 2 2 3 6 4 3" xfId="19468" xr:uid="{00000000-0005-0000-0000-0000743F0000}"/>
    <cellStyle name="Normal 2 3 2 2 3 6 5" xfId="5683" xr:uid="{00000000-0005-0000-0000-0000753F0000}"/>
    <cellStyle name="Normal 2 3 2 2 3 6 5 2" xfId="13829" xr:uid="{00000000-0005-0000-0000-0000763F0000}"/>
    <cellStyle name="Normal 2 3 2 2 3 6 5 2 2" xfId="30125" xr:uid="{00000000-0005-0000-0000-0000773F0000}"/>
    <cellStyle name="Normal 2 3 2 2 3 6 5 3" xfId="21979" xr:uid="{00000000-0005-0000-0000-0000783F0000}"/>
    <cellStyle name="Normal 2 3 2 2 3 6 6" xfId="8530" xr:uid="{00000000-0005-0000-0000-0000793F0000}"/>
    <cellStyle name="Normal 2 3 2 2 3 6 6 2" xfId="24826" xr:uid="{00000000-0005-0000-0000-00007A3F0000}"/>
    <cellStyle name="Normal 2 3 2 2 3 6 7" xfId="16680" xr:uid="{00000000-0005-0000-0000-00007B3F0000}"/>
    <cellStyle name="Normal 2 3 2 2 3 7" xfId="745" xr:uid="{00000000-0005-0000-0000-00007C3F0000}"/>
    <cellStyle name="Normal 2 3 2 2 3 7 2" xfId="2155" xr:uid="{00000000-0005-0000-0000-00007D3F0000}"/>
    <cellStyle name="Normal 2 3 2 2 3 7 2 2" xfId="4703" xr:uid="{00000000-0005-0000-0000-00007E3F0000}"/>
    <cellStyle name="Normal 2 3 2 2 3 7 2 2 2" xfId="12849" xr:uid="{00000000-0005-0000-0000-00007F3F0000}"/>
    <cellStyle name="Normal 2 3 2 2 3 7 2 2 2 2" xfId="29145" xr:uid="{00000000-0005-0000-0000-0000803F0000}"/>
    <cellStyle name="Normal 2 3 2 2 3 7 2 2 3" xfId="20999" xr:uid="{00000000-0005-0000-0000-0000813F0000}"/>
    <cellStyle name="Normal 2 3 2 2 3 7 2 3" xfId="7454" xr:uid="{00000000-0005-0000-0000-0000823F0000}"/>
    <cellStyle name="Normal 2 3 2 2 3 7 2 3 2" xfId="15600" xr:uid="{00000000-0005-0000-0000-0000833F0000}"/>
    <cellStyle name="Normal 2 3 2 2 3 7 2 3 2 2" xfId="31896" xr:uid="{00000000-0005-0000-0000-0000843F0000}"/>
    <cellStyle name="Normal 2 3 2 2 3 7 2 3 3" xfId="23750" xr:uid="{00000000-0005-0000-0000-0000853F0000}"/>
    <cellStyle name="Normal 2 3 2 2 3 7 2 4" xfId="10301" xr:uid="{00000000-0005-0000-0000-0000863F0000}"/>
    <cellStyle name="Normal 2 3 2 2 3 7 2 4 2" xfId="26597" xr:uid="{00000000-0005-0000-0000-0000873F0000}"/>
    <cellStyle name="Normal 2 3 2 2 3 7 2 5" xfId="18451" xr:uid="{00000000-0005-0000-0000-0000883F0000}"/>
    <cellStyle name="Normal 2 3 2 2 3 7 3" xfId="3485" xr:uid="{00000000-0005-0000-0000-0000893F0000}"/>
    <cellStyle name="Normal 2 3 2 2 3 7 3 2" xfId="11631" xr:uid="{00000000-0005-0000-0000-00008A3F0000}"/>
    <cellStyle name="Normal 2 3 2 2 3 7 3 2 2" xfId="27927" xr:uid="{00000000-0005-0000-0000-00008B3F0000}"/>
    <cellStyle name="Normal 2 3 2 2 3 7 3 3" xfId="19781" xr:uid="{00000000-0005-0000-0000-00008C3F0000}"/>
    <cellStyle name="Normal 2 3 2 2 3 7 4" xfId="6044" xr:uid="{00000000-0005-0000-0000-00008D3F0000}"/>
    <cellStyle name="Normal 2 3 2 2 3 7 4 2" xfId="14190" xr:uid="{00000000-0005-0000-0000-00008E3F0000}"/>
    <cellStyle name="Normal 2 3 2 2 3 7 4 2 2" xfId="30486" xr:uid="{00000000-0005-0000-0000-00008F3F0000}"/>
    <cellStyle name="Normal 2 3 2 2 3 7 4 3" xfId="22340" xr:uid="{00000000-0005-0000-0000-0000903F0000}"/>
    <cellStyle name="Normal 2 3 2 2 3 7 5" xfId="8891" xr:uid="{00000000-0005-0000-0000-0000913F0000}"/>
    <cellStyle name="Normal 2 3 2 2 3 7 5 2" xfId="25187" xr:uid="{00000000-0005-0000-0000-0000923F0000}"/>
    <cellStyle name="Normal 2 3 2 2 3 7 6" xfId="17041" xr:uid="{00000000-0005-0000-0000-0000933F0000}"/>
    <cellStyle name="Normal 2 3 2 2 3 8" xfId="1450" xr:uid="{00000000-0005-0000-0000-0000943F0000}"/>
    <cellStyle name="Normal 2 3 2 2 3 8 2" xfId="4094" xr:uid="{00000000-0005-0000-0000-0000953F0000}"/>
    <cellStyle name="Normal 2 3 2 2 3 8 2 2" xfId="12240" xr:uid="{00000000-0005-0000-0000-0000963F0000}"/>
    <cellStyle name="Normal 2 3 2 2 3 8 2 2 2" xfId="28536" xr:uid="{00000000-0005-0000-0000-0000973F0000}"/>
    <cellStyle name="Normal 2 3 2 2 3 8 2 3" xfId="20390" xr:uid="{00000000-0005-0000-0000-0000983F0000}"/>
    <cellStyle name="Normal 2 3 2 2 3 8 3" xfId="6749" xr:uid="{00000000-0005-0000-0000-0000993F0000}"/>
    <cellStyle name="Normal 2 3 2 2 3 8 3 2" xfId="14895" xr:uid="{00000000-0005-0000-0000-00009A3F0000}"/>
    <cellStyle name="Normal 2 3 2 2 3 8 3 2 2" xfId="31191" xr:uid="{00000000-0005-0000-0000-00009B3F0000}"/>
    <cellStyle name="Normal 2 3 2 2 3 8 3 3" xfId="23045" xr:uid="{00000000-0005-0000-0000-00009C3F0000}"/>
    <cellStyle name="Normal 2 3 2 2 3 8 4" xfId="9596" xr:uid="{00000000-0005-0000-0000-00009D3F0000}"/>
    <cellStyle name="Normal 2 3 2 2 3 8 4 2" xfId="25892" xr:uid="{00000000-0005-0000-0000-00009E3F0000}"/>
    <cellStyle name="Normal 2 3 2 2 3 8 5" xfId="17746" xr:uid="{00000000-0005-0000-0000-00009F3F0000}"/>
    <cellStyle name="Normal 2 3 2 2 3 9" xfId="2876" xr:uid="{00000000-0005-0000-0000-0000A03F0000}"/>
    <cellStyle name="Normal 2 3 2 2 3 9 2" xfId="11022" xr:uid="{00000000-0005-0000-0000-0000A13F0000}"/>
    <cellStyle name="Normal 2 3 2 2 3 9 2 2" xfId="27318" xr:uid="{00000000-0005-0000-0000-0000A23F0000}"/>
    <cellStyle name="Normal 2 3 2 2 3 9 3" xfId="19172" xr:uid="{00000000-0005-0000-0000-0000A33F0000}"/>
    <cellStyle name="Normal 2 3 2 2 4" xfId="61" xr:uid="{00000000-0005-0000-0000-0000A43F0000}"/>
    <cellStyle name="Normal 2 3 2 2 4 10" xfId="8208" xr:uid="{00000000-0005-0000-0000-0000A53F0000}"/>
    <cellStyle name="Normal 2 3 2 2 4 10 2" xfId="24504" xr:uid="{00000000-0005-0000-0000-0000A63F0000}"/>
    <cellStyle name="Normal 2 3 2 2 4 11" xfId="16358" xr:uid="{00000000-0005-0000-0000-0000A73F0000}"/>
    <cellStyle name="Normal 2 3 2 2 4 2" xfId="151" xr:uid="{00000000-0005-0000-0000-0000A83F0000}"/>
    <cellStyle name="Normal 2 3 2 2 4 2 2" xfId="495" xr:uid="{00000000-0005-0000-0000-0000A93F0000}"/>
    <cellStyle name="Normal 2 3 2 2 4 2 2 2" xfId="1201" xr:uid="{00000000-0005-0000-0000-0000AA3F0000}"/>
    <cellStyle name="Normal 2 3 2 2 4 2 2 2 2" xfId="2611" xr:uid="{00000000-0005-0000-0000-0000AB3F0000}"/>
    <cellStyle name="Normal 2 3 2 2 4 2 2 2 2 2" xfId="5091" xr:uid="{00000000-0005-0000-0000-0000AC3F0000}"/>
    <cellStyle name="Normal 2 3 2 2 4 2 2 2 2 2 2" xfId="13237" xr:uid="{00000000-0005-0000-0000-0000AD3F0000}"/>
    <cellStyle name="Normal 2 3 2 2 4 2 2 2 2 2 2 2" xfId="29533" xr:uid="{00000000-0005-0000-0000-0000AE3F0000}"/>
    <cellStyle name="Normal 2 3 2 2 4 2 2 2 2 2 3" xfId="21387" xr:uid="{00000000-0005-0000-0000-0000AF3F0000}"/>
    <cellStyle name="Normal 2 3 2 2 4 2 2 2 2 3" xfId="7910" xr:uid="{00000000-0005-0000-0000-0000B03F0000}"/>
    <cellStyle name="Normal 2 3 2 2 4 2 2 2 2 3 2" xfId="16056" xr:uid="{00000000-0005-0000-0000-0000B13F0000}"/>
    <cellStyle name="Normal 2 3 2 2 4 2 2 2 2 3 2 2" xfId="32352" xr:uid="{00000000-0005-0000-0000-0000B23F0000}"/>
    <cellStyle name="Normal 2 3 2 2 4 2 2 2 2 3 3" xfId="24206" xr:uid="{00000000-0005-0000-0000-0000B33F0000}"/>
    <cellStyle name="Normal 2 3 2 2 4 2 2 2 2 4" xfId="10757" xr:uid="{00000000-0005-0000-0000-0000B43F0000}"/>
    <cellStyle name="Normal 2 3 2 2 4 2 2 2 2 4 2" xfId="27053" xr:uid="{00000000-0005-0000-0000-0000B53F0000}"/>
    <cellStyle name="Normal 2 3 2 2 4 2 2 2 2 5" xfId="18907" xr:uid="{00000000-0005-0000-0000-0000B63F0000}"/>
    <cellStyle name="Normal 2 3 2 2 4 2 2 2 3" xfId="3873" xr:uid="{00000000-0005-0000-0000-0000B73F0000}"/>
    <cellStyle name="Normal 2 3 2 2 4 2 2 2 3 2" xfId="12019" xr:uid="{00000000-0005-0000-0000-0000B83F0000}"/>
    <cellStyle name="Normal 2 3 2 2 4 2 2 2 3 2 2" xfId="28315" xr:uid="{00000000-0005-0000-0000-0000B93F0000}"/>
    <cellStyle name="Normal 2 3 2 2 4 2 2 2 3 3" xfId="20169" xr:uid="{00000000-0005-0000-0000-0000BA3F0000}"/>
    <cellStyle name="Normal 2 3 2 2 4 2 2 2 4" xfId="6500" xr:uid="{00000000-0005-0000-0000-0000BB3F0000}"/>
    <cellStyle name="Normal 2 3 2 2 4 2 2 2 4 2" xfId="14646" xr:uid="{00000000-0005-0000-0000-0000BC3F0000}"/>
    <cellStyle name="Normal 2 3 2 2 4 2 2 2 4 2 2" xfId="30942" xr:uid="{00000000-0005-0000-0000-0000BD3F0000}"/>
    <cellStyle name="Normal 2 3 2 2 4 2 2 2 4 3" xfId="22796" xr:uid="{00000000-0005-0000-0000-0000BE3F0000}"/>
    <cellStyle name="Normal 2 3 2 2 4 2 2 2 5" xfId="9347" xr:uid="{00000000-0005-0000-0000-0000BF3F0000}"/>
    <cellStyle name="Normal 2 3 2 2 4 2 2 2 5 2" xfId="25643" xr:uid="{00000000-0005-0000-0000-0000C03F0000}"/>
    <cellStyle name="Normal 2 3 2 2 4 2 2 2 6" xfId="17497" xr:uid="{00000000-0005-0000-0000-0000C13F0000}"/>
    <cellStyle name="Normal 2 3 2 2 4 2 2 3" xfId="1906" xr:uid="{00000000-0005-0000-0000-0000C23F0000}"/>
    <cellStyle name="Normal 2 3 2 2 4 2 2 3 2" xfId="4482" xr:uid="{00000000-0005-0000-0000-0000C33F0000}"/>
    <cellStyle name="Normal 2 3 2 2 4 2 2 3 2 2" xfId="12628" xr:uid="{00000000-0005-0000-0000-0000C43F0000}"/>
    <cellStyle name="Normal 2 3 2 2 4 2 2 3 2 2 2" xfId="28924" xr:uid="{00000000-0005-0000-0000-0000C53F0000}"/>
    <cellStyle name="Normal 2 3 2 2 4 2 2 3 2 3" xfId="20778" xr:uid="{00000000-0005-0000-0000-0000C63F0000}"/>
    <cellStyle name="Normal 2 3 2 2 4 2 2 3 3" xfId="7205" xr:uid="{00000000-0005-0000-0000-0000C73F0000}"/>
    <cellStyle name="Normal 2 3 2 2 4 2 2 3 3 2" xfId="15351" xr:uid="{00000000-0005-0000-0000-0000C83F0000}"/>
    <cellStyle name="Normal 2 3 2 2 4 2 2 3 3 2 2" xfId="31647" xr:uid="{00000000-0005-0000-0000-0000C93F0000}"/>
    <cellStyle name="Normal 2 3 2 2 4 2 2 3 3 3" xfId="23501" xr:uid="{00000000-0005-0000-0000-0000CA3F0000}"/>
    <cellStyle name="Normal 2 3 2 2 4 2 2 3 4" xfId="10052" xr:uid="{00000000-0005-0000-0000-0000CB3F0000}"/>
    <cellStyle name="Normal 2 3 2 2 4 2 2 3 4 2" xfId="26348" xr:uid="{00000000-0005-0000-0000-0000CC3F0000}"/>
    <cellStyle name="Normal 2 3 2 2 4 2 2 3 5" xfId="18202" xr:uid="{00000000-0005-0000-0000-0000CD3F0000}"/>
    <cellStyle name="Normal 2 3 2 2 4 2 2 4" xfId="3264" xr:uid="{00000000-0005-0000-0000-0000CE3F0000}"/>
    <cellStyle name="Normal 2 3 2 2 4 2 2 4 2" xfId="11410" xr:uid="{00000000-0005-0000-0000-0000CF3F0000}"/>
    <cellStyle name="Normal 2 3 2 2 4 2 2 4 2 2" xfId="27706" xr:uid="{00000000-0005-0000-0000-0000D03F0000}"/>
    <cellStyle name="Normal 2 3 2 2 4 2 2 4 3" xfId="19560" xr:uid="{00000000-0005-0000-0000-0000D13F0000}"/>
    <cellStyle name="Normal 2 3 2 2 4 2 2 5" xfId="5795" xr:uid="{00000000-0005-0000-0000-0000D23F0000}"/>
    <cellStyle name="Normal 2 3 2 2 4 2 2 5 2" xfId="13941" xr:uid="{00000000-0005-0000-0000-0000D33F0000}"/>
    <cellStyle name="Normal 2 3 2 2 4 2 2 5 2 2" xfId="30237" xr:uid="{00000000-0005-0000-0000-0000D43F0000}"/>
    <cellStyle name="Normal 2 3 2 2 4 2 2 5 3" xfId="22091" xr:uid="{00000000-0005-0000-0000-0000D53F0000}"/>
    <cellStyle name="Normal 2 3 2 2 4 2 2 6" xfId="8642" xr:uid="{00000000-0005-0000-0000-0000D63F0000}"/>
    <cellStyle name="Normal 2 3 2 2 4 2 2 6 2" xfId="24938" xr:uid="{00000000-0005-0000-0000-0000D73F0000}"/>
    <cellStyle name="Normal 2 3 2 2 4 2 2 7" xfId="16792" xr:uid="{00000000-0005-0000-0000-0000D83F0000}"/>
    <cellStyle name="Normal 2 3 2 2 4 2 3" xfId="857" xr:uid="{00000000-0005-0000-0000-0000D93F0000}"/>
    <cellStyle name="Normal 2 3 2 2 4 2 3 2" xfId="2267" xr:uid="{00000000-0005-0000-0000-0000DA3F0000}"/>
    <cellStyle name="Normal 2 3 2 2 4 2 3 2 2" xfId="4795" xr:uid="{00000000-0005-0000-0000-0000DB3F0000}"/>
    <cellStyle name="Normal 2 3 2 2 4 2 3 2 2 2" xfId="12941" xr:uid="{00000000-0005-0000-0000-0000DC3F0000}"/>
    <cellStyle name="Normal 2 3 2 2 4 2 3 2 2 2 2" xfId="29237" xr:uid="{00000000-0005-0000-0000-0000DD3F0000}"/>
    <cellStyle name="Normal 2 3 2 2 4 2 3 2 2 3" xfId="21091" xr:uid="{00000000-0005-0000-0000-0000DE3F0000}"/>
    <cellStyle name="Normal 2 3 2 2 4 2 3 2 3" xfId="7566" xr:uid="{00000000-0005-0000-0000-0000DF3F0000}"/>
    <cellStyle name="Normal 2 3 2 2 4 2 3 2 3 2" xfId="15712" xr:uid="{00000000-0005-0000-0000-0000E03F0000}"/>
    <cellStyle name="Normal 2 3 2 2 4 2 3 2 3 2 2" xfId="32008" xr:uid="{00000000-0005-0000-0000-0000E13F0000}"/>
    <cellStyle name="Normal 2 3 2 2 4 2 3 2 3 3" xfId="23862" xr:uid="{00000000-0005-0000-0000-0000E23F0000}"/>
    <cellStyle name="Normal 2 3 2 2 4 2 3 2 4" xfId="10413" xr:uid="{00000000-0005-0000-0000-0000E33F0000}"/>
    <cellStyle name="Normal 2 3 2 2 4 2 3 2 4 2" xfId="26709" xr:uid="{00000000-0005-0000-0000-0000E43F0000}"/>
    <cellStyle name="Normal 2 3 2 2 4 2 3 2 5" xfId="18563" xr:uid="{00000000-0005-0000-0000-0000E53F0000}"/>
    <cellStyle name="Normal 2 3 2 2 4 2 3 3" xfId="3577" xr:uid="{00000000-0005-0000-0000-0000E63F0000}"/>
    <cellStyle name="Normal 2 3 2 2 4 2 3 3 2" xfId="11723" xr:uid="{00000000-0005-0000-0000-0000E73F0000}"/>
    <cellStyle name="Normal 2 3 2 2 4 2 3 3 2 2" xfId="28019" xr:uid="{00000000-0005-0000-0000-0000E83F0000}"/>
    <cellStyle name="Normal 2 3 2 2 4 2 3 3 3" xfId="19873" xr:uid="{00000000-0005-0000-0000-0000E93F0000}"/>
    <cellStyle name="Normal 2 3 2 2 4 2 3 4" xfId="6156" xr:uid="{00000000-0005-0000-0000-0000EA3F0000}"/>
    <cellStyle name="Normal 2 3 2 2 4 2 3 4 2" xfId="14302" xr:uid="{00000000-0005-0000-0000-0000EB3F0000}"/>
    <cellStyle name="Normal 2 3 2 2 4 2 3 4 2 2" xfId="30598" xr:uid="{00000000-0005-0000-0000-0000EC3F0000}"/>
    <cellStyle name="Normal 2 3 2 2 4 2 3 4 3" xfId="22452" xr:uid="{00000000-0005-0000-0000-0000ED3F0000}"/>
    <cellStyle name="Normal 2 3 2 2 4 2 3 5" xfId="9003" xr:uid="{00000000-0005-0000-0000-0000EE3F0000}"/>
    <cellStyle name="Normal 2 3 2 2 4 2 3 5 2" xfId="25299" xr:uid="{00000000-0005-0000-0000-0000EF3F0000}"/>
    <cellStyle name="Normal 2 3 2 2 4 2 3 6" xfId="17153" xr:uid="{00000000-0005-0000-0000-0000F03F0000}"/>
    <cellStyle name="Normal 2 3 2 2 4 2 4" xfId="1562" xr:uid="{00000000-0005-0000-0000-0000F13F0000}"/>
    <cellStyle name="Normal 2 3 2 2 4 2 4 2" xfId="4186" xr:uid="{00000000-0005-0000-0000-0000F23F0000}"/>
    <cellStyle name="Normal 2 3 2 2 4 2 4 2 2" xfId="12332" xr:uid="{00000000-0005-0000-0000-0000F33F0000}"/>
    <cellStyle name="Normal 2 3 2 2 4 2 4 2 2 2" xfId="28628" xr:uid="{00000000-0005-0000-0000-0000F43F0000}"/>
    <cellStyle name="Normal 2 3 2 2 4 2 4 2 3" xfId="20482" xr:uid="{00000000-0005-0000-0000-0000F53F0000}"/>
    <cellStyle name="Normal 2 3 2 2 4 2 4 3" xfId="6861" xr:uid="{00000000-0005-0000-0000-0000F63F0000}"/>
    <cellStyle name="Normal 2 3 2 2 4 2 4 3 2" xfId="15007" xr:uid="{00000000-0005-0000-0000-0000F73F0000}"/>
    <cellStyle name="Normal 2 3 2 2 4 2 4 3 2 2" xfId="31303" xr:uid="{00000000-0005-0000-0000-0000F83F0000}"/>
    <cellStyle name="Normal 2 3 2 2 4 2 4 3 3" xfId="23157" xr:uid="{00000000-0005-0000-0000-0000F93F0000}"/>
    <cellStyle name="Normal 2 3 2 2 4 2 4 4" xfId="9708" xr:uid="{00000000-0005-0000-0000-0000FA3F0000}"/>
    <cellStyle name="Normal 2 3 2 2 4 2 4 4 2" xfId="26004" xr:uid="{00000000-0005-0000-0000-0000FB3F0000}"/>
    <cellStyle name="Normal 2 3 2 2 4 2 4 5" xfId="17858" xr:uid="{00000000-0005-0000-0000-0000FC3F0000}"/>
    <cellStyle name="Normal 2 3 2 2 4 2 5" xfId="2968" xr:uid="{00000000-0005-0000-0000-0000FD3F0000}"/>
    <cellStyle name="Normal 2 3 2 2 4 2 5 2" xfId="11114" xr:uid="{00000000-0005-0000-0000-0000FE3F0000}"/>
    <cellStyle name="Normal 2 3 2 2 4 2 5 2 2" xfId="27410" xr:uid="{00000000-0005-0000-0000-0000FF3F0000}"/>
    <cellStyle name="Normal 2 3 2 2 4 2 5 3" xfId="19264" xr:uid="{00000000-0005-0000-0000-000000400000}"/>
    <cellStyle name="Normal 2 3 2 2 4 2 6" xfId="5451" xr:uid="{00000000-0005-0000-0000-000001400000}"/>
    <cellStyle name="Normal 2 3 2 2 4 2 6 2" xfId="13597" xr:uid="{00000000-0005-0000-0000-000002400000}"/>
    <cellStyle name="Normal 2 3 2 2 4 2 6 2 2" xfId="29893" xr:uid="{00000000-0005-0000-0000-000003400000}"/>
    <cellStyle name="Normal 2 3 2 2 4 2 6 3" xfId="21747" xr:uid="{00000000-0005-0000-0000-000004400000}"/>
    <cellStyle name="Normal 2 3 2 2 4 2 7" xfId="8298" xr:uid="{00000000-0005-0000-0000-000005400000}"/>
    <cellStyle name="Normal 2 3 2 2 4 2 7 2" xfId="24594" xr:uid="{00000000-0005-0000-0000-000006400000}"/>
    <cellStyle name="Normal 2 3 2 2 4 2 8" xfId="16448" xr:uid="{00000000-0005-0000-0000-000007400000}"/>
    <cellStyle name="Normal 2 3 2 2 4 3" xfId="231" xr:uid="{00000000-0005-0000-0000-000008400000}"/>
    <cellStyle name="Normal 2 3 2 2 4 3 2" xfId="575" xr:uid="{00000000-0005-0000-0000-000009400000}"/>
    <cellStyle name="Normal 2 3 2 2 4 3 2 2" xfId="1281" xr:uid="{00000000-0005-0000-0000-00000A400000}"/>
    <cellStyle name="Normal 2 3 2 2 4 3 2 2 2" xfId="2691" xr:uid="{00000000-0005-0000-0000-00000B400000}"/>
    <cellStyle name="Normal 2 3 2 2 4 3 2 2 2 2" xfId="5165" xr:uid="{00000000-0005-0000-0000-00000C400000}"/>
    <cellStyle name="Normal 2 3 2 2 4 3 2 2 2 2 2" xfId="13311" xr:uid="{00000000-0005-0000-0000-00000D400000}"/>
    <cellStyle name="Normal 2 3 2 2 4 3 2 2 2 2 2 2" xfId="29607" xr:uid="{00000000-0005-0000-0000-00000E400000}"/>
    <cellStyle name="Normal 2 3 2 2 4 3 2 2 2 2 3" xfId="21461" xr:uid="{00000000-0005-0000-0000-00000F400000}"/>
    <cellStyle name="Normal 2 3 2 2 4 3 2 2 2 3" xfId="7990" xr:uid="{00000000-0005-0000-0000-000010400000}"/>
    <cellStyle name="Normal 2 3 2 2 4 3 2 2 2 3 2" xfId="16136" xr:uid="{00000000-0005-0000-0000-000011400000}"/>
    <cellStyle name="Normal 2 3 2 2 4 3 2 2 2 3 2 2" xfId="32432" xr:uid="{00000000-0005-0000-0000-000012400000}"/>
    <cellStyle name="Normal 2 3 2 2 4 3 2 2 2 3 3" xfId="24286" xr:uid="{00000000-0005-0000-0000-000013400000}"/>
    <cellStyle name="Normal 2 3 2 2 4 3 2 2 2 4" xfId="10837" xr:uid="{00000000-0005-0000-0000-000014400000}"/>
    <cellStyle name="Normal 2 3 2 2 4 3 2 2 2 4 2" xfId="27133" xr:uid="{00000000-0005-0000-0000-000015400000}"/>
    <cellStyle name="Normal 2 3 2 2 4 3 2 2 2 5" xfId="18987" xr:uid="{00000000-0005-0000-0000-000016400000}"/>
    <cellStyle name="Normal 2 3 2 2 4 3 2 2 3" xfId="3947" xr:uid="{00000000-0005-0000-0000-000017400000}"/>
    <cellStyle name="Normal 2 3 2 2 4 3 2 2 3 2" xfId="12093" xr:uid="{00000000-0005-0000-0000-000018400000}"/>
    <cellStyle name="Normal 2 3 2 2 4 3 2 2 3 2 2" xfId="28389" xr:uid="{00000000-0005-0000-0000-000019400000}"/>
    <cellStyle name="Normal 2 3 2 2 4 3 2 2 3 3" xfId="20243" xr:uid="{00000000-0005-0000-0000-00001A400000}"/>
    <cellStyle name="Normal 2 3 2 2 4 3 2 2 4" xfId="6580" xr:uid="{00000000-0005-0000-0000-00001B400000}"/>
    <cellStyle name="Normal 2 3 2 2 4 3 2 2 4 2" xfId="14726" xr:uid="{00000000-0005-0000-0000-00001C400000}"/>
    <cellStyle name="Normal 2 3 2 2 4 3 2 2 4 2 2" xfId="31022" xr:uid="{00000000-0005-0000-0000-00001D400000}"/>
    <cellStyle name="Normal 2 3 2 2 4 3 2 2 4 3" xfId="22876" xr:uid="{00000000-0005-0000-0000-00001E400000}"/>
    <cellStyle name="Normal 2 3 2 2 4 3 2 2 5" xfId="9427" xr:uid="{00000000-0005-0000-0000-00001F400000}"/>
    <cellStyle name="Normal 2 3 2 2 4 3 2 2 5 2" xfId="25723" xr:uid="{00000000-0005-0000-0000-000020400000}"/>
    <cellStyle name="Normal 2 3 2 2 4 3 2 2 6" xfId="17577" xr:uid="{00000000-0005-0000-0000-000021400000}"/>
    <cellStyle name="Normal 2 3 2 2 4 3 2 3" xfId="1986" xr:uid="{00000000-0005-0000-0000-000022400000}"/>
    <cellStyle name="Normal 2 3 2 2 4 3 2 3 2" xfId="4556" xr:uid="{00000000-0005-0000-0000-000023400000}"/>
    <cellStyle name="Normal 2 3 2 2 4 3 2 3 2 2" xfId="12702" xr:uid="{00000000-0005-0000-0000-000024400000}"/>
    <cellStyle name="Normal 2 3 2 2 4 3 2 3 2 2 2" xfId="28998" xr:uid="{00000000-0005-0000-0000-000025400000}"/>
    <cellStyle name="Normal 2 3 2 2 4 3 2 3 2 3" xfId="20852" xr:uid="{00000000-0005-0000-0000-000026400000}"/>
    <cellStyle name="Normal 2 3 2 2 4 3 2 3 3" xfId="7285" xr:uid="{00000000-0005-0000-0000-000027400000}"/>
    <cellStyle name="Normal 2 3 2 2 4 3 2 3 3 2" xfId="15431" xr:uid="{00000000-0005-0000-0000-000028400000}"/>
    <cellStyle name="Normal 2 3 2 2 4 3 2 3 3 2 2" xfId="31727" xr:uid="{00000000-0005-0000-0000-000029400000}"/>
    <cellStyle name="Normal 2 3 2 2 4 3 2 3 3 3" xfId="23581" xr:uid="{00000000-0005-0000-0000-00002A400000}"/>
    <cellStyle name="Normal 2 3 2 2 4 3 2 3 4" xfId="10132" xr:uid="{00000000-0005-0000-0000-00002B400000}"/>
    <cellStyle name="Normal 2 3 2 2 4 3 2 3 4 2" xfId="26428" xr:uid="{00000000-0005-0000-0000-00002C400000}"/>
    <cellStyle name="Normal 2 3 2 2 4 3 2 3 5" xfId="18282" xr:uid="{00000000-0005-0000-0000-00002D400000}"/>
    <cellStyle name="Normal 2 3 2 2 4 3 2 4" xfId="3338" xr:uid="{00000000-0005-0000-0000-00002E400000}"/>
    <cellStyle name="Normal 2 3 2 2 4 3 2 4 2" xfId="11484" xr:uid="{00000000-0005-0000-0000-00002F400000}"/>
    <cellStyle name="Normal 2 3 2 2 4 3 2 4 2 2" xfId="27780" xr:uid="{00000000-0005-0000-0000-000030400000}"/>
    <cellStyle name="Normal 2 3 2 2 4 3 2 4 3" xfId="19634" xr:uid="{00000000-0005-0000-0000-000031400000}"/>
    <cellStyle name="Normal 2 3 2 2 4 3 2 5" xfId="5875" xr:uid="{00000000-0005-0000-0000-000032400000}"/>
    <cellStyle name="Normal 2 3 2 2 4 3 2 5 2" xfId="14021" xr:uid="{00000000-0005-0000-0000-000033400000}"/>
    <cellStyle name="Normal 2 3 2 2 4 3 2 5 2 2" xfId="30317" xr:uid="{00000000-0005-0000-0000-000034400000}"/>
    <cellStyle name="Normal 2 3 2 2 4 3 2 5 3" xfId="22171" xr:uid="{00000000-0005-0000-0000-000035400000}"/>
    <cellStyle name="Normal 2 3 2 2 4 3 2 6" xfId="8722" xr:uid="{00000000-0005-0000-0000-000036400000}"/>
    <cellStyle name="Normal 2 3 2 2 4 3 2 6 2" xfId="25018" xr:uid="{00000000-0005-0000-0000-000037400000}"/>
    <cellStyle name="Normal 2 3 2 2 4 3 2 7" xfId="16872" xr:uid="{00000000-0005-0000-0000-000038400000}"/>
    <cellStyle name="Normal 2 3 2 2 4 3 3" xfId="937" xr:uid="{00000000-0005-0000-0000-000039400000}"/>
    <cellStyle name="Normal 2 3 2 2 4 3 3 2" xfId="2347" xr:uid="{00000000-0005-0000-0000-00003A400000}"/>
    <cellStyle name="Normal 2 3 2 2 4 3 3 2 2" xfId="4869" xr:uid="{00000000-0005-0000-0000-00003B400000}"/>
    <cellStyle name="Normal 2 3 2 2 4 3 3 2 2 2" xfId="13015" xr:uid="{00000000-0005-0000-0000-00003C400000}"/>
    <cellStyle name="Normal 2 3 2 2 4 3 3 2 2 2 2" xfId="29311" xr:uid="{00000000-0005-0000-0000-00003D400000}"/>
    <cellStyle name="Normal 2 3 2 2 4 3 3 2 2 3" xfId="21165" xr:uid="{00000000-0005-0000-0000-00003E400000}"/>
    <cellStyle name="Normal 2 3 2 2 4 3 3 2 3" xfId="7646" xr:uid="{00000000-0005-0000-0000-00003F400000}"/>
    <cellStyle name="Normal 2 3 2 2 4 3 3 2 3 2" xfId="15792" xr:uid="{00000000-0005-0000-0000-000040400000}"/>
    <cellStyle name="Normal 2 3 2 2 4 3 3 2 3 2 2" xfId="32088" xr:uid="{00000000-0005-0000-0000-000041400000}"/>
    <cellStyle name="Normal 2 3 2 2 4 3 3 2 3 3" xfId="23942" xr:uid="{00000000-0005-0000-0000-000042400000}"/>
    <cellStyle name="Normal 2 3 2 2 4 3 3 2 4" xfId="10493" xr:uid="{00000000-0005-0000-0000-000043400000}"/>
    <cellStyle name="Normal 2 3 2 2 4 3 3 2 4 2" xfId="26789" xr:uid="{00000000-0005-0000-0000-000044400000}"/>
    <cellStyle name="Normal 2 3 2 2 4 3 3 2 5" xfId="18643" xr:uid="{00000000-0005-0000-0000-000045400000}"/>
    <cellStyle name="Normal 2 3 2 2 4 3 3 3" xfId="3651" xr:uid="{00000000-0005-0000-0000-000046400000}"/>
    <cellStyle name="Normal 2 3 2 2 4 3 3 3 2" xfId="11797" xr:uid="{00000000-0005-0000-0000-000047400000}"/>
    <cellStyle name="Normal 2 3 2 2 4 3 3 3 2 2" xfId="28093" xr:uid="{00000000-0005-0000-0000-000048400000}"/>
    <cellStyle name="Normal 2 3 2 2 4 3 3 3 3" xfId="19947" xr:uid="{00000000-0005-0000-0000-000049400000}"/>
    <cellStyle name="Normal 2 3 2 2 4 3 3 4" xfId="6236" xr:uid="{00000000-0005-0000-0000-00004A400000}"/>
    <cellStyle name="Normal 2 3 2 2 4 3 3 4 2" xfId="14382" xr:uid="{00000000-0005-0000-0000-00004B400000}"/>
    <cellStyle name="Normal 2 3 2 2 4 3 3 4 2 2" xfId="30678" xr:uid="{00000000-0005-0000-0000-00004C400000}"/>
    <cellStyle name="Normal 2 3 2 2 4 3 3 4 3" xfId="22532" xr:uid="{00000000-0005-0000-0000-00004D400000}"/>
    <cellStyle name="Normal 2 3 2 2 4 3 3 5" xfId="9083" xr:uid="{00000000-0005-0000-0000-00004E400000}"/>
    <cellStyle name="Normal 2 3 2 2 4 3 3 5 2" xfId="25379" xr:uid="{00000000-0005-0000-0000-00004F400000}"/>
    <cellStyle name="Normal 2 3 2 2 4 3 3 6" xfId="17233" xr:uid="{00000000-0005-0000-0000-000050400000}"/>
    <cellStyle name="Normal 2 3 2 2 4 3 4" xfId="1642" xr:uid="{00000000-0005-0000-0000-000051400000}"/>
    <cellStyle name="Normal 2 3 2 2 4 3 4 2" xfId="4260" xr:uid="{00000000-0005-0000-0000-000052400000}"/>
    <cellStyle name="Normal 2 3 2 2 4 3 4 2 2" xfId="12406" xr:uid="{00000000-0005-0000-0000-000053400000}"/>
    <cellStyle name="Normal 2 3 2 2 4 3 4 2 2 2" xfId="28702" xr:uid="{00000000-0005-0000-0000-000054400000}"/>
    <cellStyle name="Normal 2 3 2 2 4 3 4 2 3" xfId="20556" xr:uid="{00000000-0005-0000-0000-000055400000}"/>
    <cellStyle name="Normal 2 3 2 2 4 3 4 3" xfId="6941" xr:uid="{00000000-0005-0000-0000-000056400000}"/>
    <cellStyle name="Normal 2 3 2 2 4 3 4 3 2" xfId="15087" xr:uid="{00000000-0005-0000-0000-000057400000}"/>
    <cellStyle name="Normal 2 3 2 2 4 3 4 3 2 2" xfId="31383" xr:uid="{00000000-0005-0000-0000-000058400000}"/>
    <cellStyle name="Normal 2 3 2 2 4 3 4 3 3" xfId="23237" xr:uid="{00000000-0005-0000-0000-000059400000}"/>
    <cellStyle name="Normal 2 3 2 2 4 3 4 4" xfId="9788" xr:uid="{00000000-0005-0000-0000-00005A400000}"/>
    <cellStyle name="Normal 2 3 2 2 4 3 4 4 2" xfId="26084" xr:uid="{00000000-0005-0000-0000-00005B400000}"/>
    <cellStyle name="Normal 2 3 2 2 4 3 4 5" xfId="17938" xr:uid="{00000000-0005-0000-0000-00005C400000}"/>
    <cellStyle name="Normal 2 3 2 2 4 3 5" xfId="3042" xr:uid="{00000000-0005-0000-0000-00005D400000}"/>
    <cellStyle name="Normal 2 3 2 2 4 3 5 2" xfId="11188" xr:uid="{00000000-0005-0000-0000-00005E400000}"/>
    <cellStyle name="Normal 2 3 2 2 4 3 5 2 2" xfId="27484" xr:uid="{00000000-0005-0000-0000-00005F400000}"/>
    <cellStyle name="Normal 2 3 2 2 4 3 5 3" xfId="19338" xr:uid="{00000000-0005-0000-0000-000060400000}"/>
    <cellStyle name="Normal 2 3 2 2 4 3 6" xfId="5531" xr:uid="{00000000-0005-0000-0000-000061400000}"/>
    <cellStyle name="Normal 2 3 2 2 4 3 6 2" xfId="13677" xr:uid="{00000000-0005-0000-0000-000062400000}"/>
    <cellStyle name="Normal 2 3 2 2 4 3 6 2 2" xfId="29973" xr:uid="{00000000-0005-0000-0000-000063400000}"/>
    <cellStyle name="Normal 2 3 2 2 4 3 6 3" xfId="21827" xr:uid="{00000000-0005-0000-0000-000064400000}"/>
    <cellStyle name="Normal 2 3 2 2 4 3 7" xfId="8378" xr:uid="{00000000-0005-0000-0000-000065400000}"/>
    <cellStyle name="Normal 2 3 2 2 4 3 7 2" xfId="24674" xr:uid="{00000000-0005-0000-0000-000066400000}"/>
    <cellStyle name="Normal 2 3 2 2 4 3 8" xfId="16528" xr:uid="{00000000-0005-0000-0000-000067400000}"/>
    <cellStyle name="Normal 2 3 2 2 4 4" xfId="315" xr:uid="{00000000-0005-0000-0000-000068400000}"/>
    <cellStyle name="Normal 2 3 2 2 4 4 2" xfId="659" xr:uid="{00000000-0005-0000-0000-000069400000}"/>
    <cellStyle name="Normal 2 3 2 2 4 4 2 2" xfId="1365" xr:uid="{00000000-0005-0000-0000-00006A400000}"/>
    <cellStyle name="Normal 2 3 2 2 4 4 2 2 2" xfId="2775" xr:uid="{00000000-0005-0000-0000-00006B400000}"/>
    <cellStyle name="Normal 2 3 2 2 4 4 2 2 2 2" xfId="5239" xr:uid="{00000000-0005-0000-0000-00006C400000}"/>
    <cellStyle name="Normal 2 3 2 2 4 4 2 2 2 2 2" xfId="13385" xr:uid="{00000000-0005-0000-0000-00006D400000}"/>
    <cellStyle name="Normal 2 3 2 2 4 4 2 2 2 2 2 2" xfId="29681" xr:uid="{00000000-0005-0000-0000-00006E400000}"/>
    <cellStyle name="Normal 2 3 2 2 4 4 2 2 2 2 3" xfId="21535" xr:uid="{00000000-0005-0000-0000-00006F400000}"/>
    <cellStyle name="Normal 2 3 2 2 4 4 2 2 2 3" xfId="8074" xr:uid="{00000000-0005-0000-0000-000070400000}"/>
    <cellStyle name="Normal 2 3 2 2 4 4 2 2 2 3 2" xfId="16220" xr:uid="{00000000-0005-0000-0000-000071400000}"/>
    <cellStyle name="Normal 2 3 2 2 4 4 2 2 2 3 2 2" xfId="32516" xr:uid="{00000000-0005-0000-0000-000072400000}"/>
    <cellStyle name="Normal 2 3 2 2 4 4 2 2 2 3 3" xfId="24370" xr:uid="{00000000-0005-0000-0000-000073400000}"/>
    <cellStyle name="Normal 2 3 2 2 4 4 2 2 2 4" xfId="10921" xr:uid="{00000000-0005-0000-0000-000074400000}"/>
    <cellStyle name="Normal 2 3 2 2 4 4 2 2 2 4 2" xfId="27217" xr:uid="{00000000-0005-0000-0000-000075400000}"/>
    <cellStyle name="Normal 2 3 2 2 4 4 2 2 2 5" xfId="19071" xr:uid="{00000000-0005-0000-0000-000076400000}"/>
    <cellStyle name="Normal 2 3 2 2 4 4 2 2 3" xfId="4021" xr:uid="{00000000-0005-0000-0000-000077400000}"/>
    <cellStyle name="Normal 2 3 2 2 4 4 2 2 3 2" xfId="12167" xr:uid="{00000000-0005-0000-0000-000078400000}"/>
    <cellStyle name="Normal 2 3 2 2 4 4 2 2 3 2 2" xfId="28463" xr:uid="{00000000-0005-0000-0000-000079400000}"/>
    <cellStyle name="Normal 2 3 2 2 4 4 2 2 3 3" xfId="20317" xr:uid="{00000000-0005-0000-0000-00007A400000}"/>
    <cellStyle name="Normal 2 3 2 2 4 4 2 2 4" xfId="6664" xr:uid="{00000000-0005-0000-0000-00007B400000}"/>
    <cellStyle name="Normal 2 3 2 2 4 4 2 2 4 2" xfId="14810" xr:uid="{00000000-0005-0000-0000-00007C400000}"/>
    <cellStyle name="Normal 2 3 2 2 4 4 2 2 4 2 2" xfId="31106" xr:uid="{00000000-0005-0000-0000-00007D400000}"/>
    <cellStyle name="Normal 2 3 2 2 4 4 2 2 4 3" xfId="22960" xr:uid="{00000000-0005-0000-0000-00007E400000}"/>
    <cellStyle name="Normal 2 3 2 2 4 4 2 2 5" xfId="9511" xr:uid="{00000000-0005-0000-0000-00007F400000}"/>
    <cellStyle name="Normal 2 3 2 2 4 4 2 2 5 2" xfId="25807" xr:uid="{00000000-0005-0000-0000-000080400000}"/>
    <cellStyle name="Normal 2 3 2 2 4 4 2 2 6" xfId="17661" xr:uid="{00000000-0005-0000-0000-000081400000}"/>
    <cellStyle name="Normal 2 3 2 2 4 4 2 3" xfId="2070" xr:uid="{00000000-0005-0000-0000-000082400000}"/>
    <cellStyle name="Normal 2 3 2 2 4 4 2 3 2" xfId="4630" xr:uid="{00000000-0005-0000-0000-000083400000}"/>
    <cellStyle name="Normal 2 3 2 2 4 4 2 3 2 2" xfId="12776" xr:uid="{00000000-0005-0000-0000-000084400000}"/>
    <cellStyle name="Normal 2 3 2 2 4 4 2 3 2 2 2" xfId="29072" xr:uid="{00000000-0005-0000-0000-000085400000}"/>
    <cellStyle name="Normal 2 3 2 2 4 4 2 3 2 3" xfId="20926" xr:uid="{00000000-0005-0000-0000-000086400000}"/>
    <cellStyle name="Normal 2 3 2 2 4 4 2 3 3" xfId="7369" xr:uid="{00000000-0005-0000-0000-000087400000}"/>
    <cellStyle name="Normal 2 3 2 2 4 4 2 3 3 2" xfId="15515" xr:uid="{00000000-0005-0000-0000-000088400000}"/>
    <cellStyle name="Normal 2 3 2 2 4 4 2 3 3 2 2" xfId="31811" xr:uid="{00000000-0005-0000-0000-000089400000}"/>
    <cellStyle name="Normal 2 3 2 2 4 4 2 3 3 3" xfId="23665" xr:uid="{00000000-0005-0000-0000-00008A400000}"/>
    <cellStyle name="Normal 2 3 2 2 4 4 2 3 4" xfId="10216" xr:uid="{00000000-0005-0000-0000-00008B400000}"/>
    <cellStyle name="Normal 2 3 2 2 4 4 2 3 4 2" xfId="26512" xr:uid="{00000000-0005-0000-0000-00008C400000}"/>
    <cellStyle name="Normal 2 3 2 2 4 4 2 3 5" xfId="18366" xr:uid="{00000000-0005-0000-0000-00008D400000}"/>
    <cellStyle name="Normal 2 3 2 2 4 4 2 4" xfId="3412" xr:uid="{00000000-0005-0000-0000-00008E400000}"/>
    <cellStyle name="Normal 2 3 2 2 4 4 2 4 2" xfId="11558" xr:uid="{00000000-0005-0000-0000-00008F400000}"/>
    <cellStyle name="Normal 2 3 2 2 4 4 2 4 2 2" xfId="27854" xr:uid="{00000000-0005-0000-0000-000090400000}"/>
    <cellStyle name="Normal 2 3 2 2 4 4 2 4 3" xfId="19708" xr:uid="{00000000-0005-0000-0000-000091400000}"/>
    <cellStyle name="Normal 2 3 2 2 4 4 2 5" xfId="5959" xr:uid="{00000000-0005-0000-0000-000092400000}"/>
    <cellStyle name="Normal 2 3 2 2 4 4 2 5 2" xfId="14105" xr:uid="{00000000-0005-0000-0000-000093400000}"/>
    <cellStyle name="Normal 2 3 2 2 4 4 2 5 2 2" xfId="30401" xr:uid="{00000000-0005-0000-0000-000094400000}"/>
    <cellStyle name="Normal 2 3 2 2 4 4 2 5 3" xfId="22255" xr:uid="{00000000-0005-0000-0000-000095400000}"/>
    <cellStyle name="Normal 2 3 2 2 4 4 2 6" xfId="8806" xr:uid="{00000000-0005-0000-0000-000096400000}"/>
    <cellStyle name="Normal 2 3 2 2 4 4 2 6 2" xfId="25102" xr:uid="{00000000-0005-0000-0000-000097400000}"/>
    <cellStyle name="Normal 2 3 2 2 4 4 2 7" xfId="16956" xr:uid="{00000000-0005-0000-0000-000098400000}"/>
    <cellStyle name="Normal 2 3 2 2 4 4 3" xfId="1021" xr:uid="{00000000-0005-0000-0000-000099400000}"/>
    <cellStyle name="Normal 2 3 2 2 4 4 3 2" xfId="2431" xr:uid="{00000000-0005-0000-0000-00009A400000}"/>
    <cellStyle name="Normal 2 3 2 2 4 4 3 2 2" xfId="4943" xr:uid="{00000000-0005-0000-0000-00009B400000}"/>
    <cellStyle name="Normal 2 3 2 2 4 4 3 2 2 2" xfId="13089" xr:uid="{00000000-0005-0000-0000-00009C400000}"/>
    <cellStyle name="Normal 2 3 2 2 4 4 3 2 2 2 2" xfId="29385" xr:uid="{00000000-0005-0000-0000-00009D400000}"/>
    <cellStyle name="Normal 2 3 2 2 4 4 3 2 2 3" xfId="21239" xr:uid="{00000000-0005-0000-0000-00009E400000}"/>
    <cellStyle name="Normal 2 3 2 2 4 4 3 2 3" xfId="7730" xr:uid="{00000000-0005-0000-0000-00009F400000}"/>
    <cellStyle name="Normal 2 3 2 2 4 4 3 2 3 2" xfId="15876" xr:uid="{00000000-0005-0000-0000-0000A0400000}"/>
    <cellStyle name="Normal 2 3 2 2 4 4 3 2 3 2 2" xfId="32172" xr:uid="{00000000-0005-0000-0000-0000A1400000}"/>
    <cellStyle name="Normal 2 3 2 2 4 4 3 2 3 3" xfId="24026" xr:uid="{00000000-0005-0000-0000-0000A2400000}"/>
    <cellStyle name="Normal 2 3 2 2 4 4 3 2 4" xfId="10577" xr:uid="{00000000-0005-0000-0000-0000A3400000}"/>
    <cellStyle name="Normal 2 3 2 2 4 4 3 2 4 2" xfId="26873" xr:uid="{00000000-0005-0000-0000-0000A4400000}"/>
    <cellStyle name="Normal 2 3 2 2 4 4 3 2 5" xfId="18727" xr:uid="{00000000-0005-0000-0000-0000A5400000}"/>
    <cellStyle name="Normal 2 3 2 2 4 4 3 3" xfId="3725" xr:uid="{00000000-0005-0000-0000-0000A6400000}"/>
    <cellStyle name="Normal 2 3 2 2 4 4 3 3 2" xfId="11871" xr:uid="{00000000-0005-0000-0000-0000A7400000}"/>
    <cellStyle name="Normal 2 3 2 2 4 4 3 3 2 2" xfId="28167" xr:uid="{00000000-0005-0000-0000-0000A8400000}"/>
    <cellStyle name="Normal 2 3 2 2 4 4 3 3 3" xfId="20021" xr:uid="{00000000-0005-0000-0000-0000A9400000}"/>
    <cellStyle name="Normal 2 3 2 2 4 4 3 4" xfId="6320" xr:uid="{00000000-0005-0000-0000-0000AA400000}"/>
    <cellStyle name="Normal 2 3 2 2 4 4 3 4 2" xfId="14466" xr:uid="{00000000-0005-0000-0000-0000AB400000}"/>
    <cellStyle name="Normal 2 3 2 2 4 4 3 4 2 2" xfId="30762" xr:uid="{00000000-0005-0000-0000-0000AC400000}"/>
    <cellStyle name="Normal 2 3 2 2 4 4 3 4 3" xfId="22616" xr:uid="{00000000-0005-0000-0000-0000AD400000}"/>
    <cellStyle name="Normal 2 3 2 2 4 4 3 5" xfId="9167" xr:uid="{00000000-0005-0000-0000-0000AE400000}"/>
    <cellStyle name="Normal 2 3 2 2 4 4 3 5 2" xfId="25463" xr:uid="{00000000-0005-0000-0000-0000AF400000}"/>
    <cellStyle name="Normal 2 3 2 2 4 4 3 6" xfId="17317" xr:uid="{00000000-0005-0000-0000-0000B0400000}"/>
    <cellStyle name="Normal 2 3 2 2 4 4 4" xfId="1726" xr:uid="{00000000-0005-0000-0000-0000B1400000}"/>
    <cellStyle name="Normal 2 3 2 2 4 4 4 2" xfId="4334" xr:uid="{00000000-0005-0000-0000-0000B2400000}"/>
    <cellStyle name="Normal 2 3 2 2 4 4 4 2 2" xfId="12480" xr:uid="{00000000-0005-0000-0000-0000B3400000}"/>
    <cellStyle name="Normal 2 3 2 2 4 4 4 2 2 2" xfId="28776" xr:uid="{00000000-0005-0000-0000-0000B4400000}"/>
    <cellStyle name="Normal 2 3 2 2 4 4 4 2 3" xfId="20630" xr:uid="{00000000-0005-0000-0000-0000B5400000}"/>
    <cellStyle name="Normal 2 3 2 2 4 4 4 3" xfId="7025" xr:uid="{00000000-0005-0000-0000-0000B6400000}"/>
    <cellStyle name="Normal 2 3 2 2 4 4 4 3 2" xfId="15171" xr:uid="{00000000-0005-0000-0000-0000B7400000}"/>
    <cellStyle name="Normal 2 3 2 2 4 4 4 3 2 2" xfId="31467" xr:uid="{00000000-0005-0000-0000-0000B8400000}"/>
    <cellStyle name="Normal 2 3 2 2 4 4 4 3 3" xfId="23321" xr:uid="{00000000-0005-0000-0000-0000B9400000}"/>
    <cellStyle name="Normal 2 3 2 2 4 4 4 4" xfId="9872" xr:uid="{00000000-0005-0000-0000-0000BA400000}"/>
    <cellStyle name="Normal 2 3 2 2 4 4 4 4 2" xfId="26168" xr:uid="{00000000-0005-0000-0000-0000BB400000}"/>
    <cellStyle name="Normal 2 3 2 2 4 4 4 5" xfId="18022" xr:uid="{00000000-0005-0000-0000-0000BC400000}"/>
    <cellStyle name="Normal 2 3 2 2 4 4 5" xfId="3116" xr:uid="{00000000-0005-0000-0000-0000BD400000}"/>
    <cellStyle name="Normal 2 3 2 2 4 4 5 2" xfId="11262" xr:uid="{00000000-0005-0000-0000-0000BE400000}"/>
    <cellStyle name="Normal 2 3 2 2 4 4 5 2 2" xfId="27558" xr:uid="{00000000-0005-0000-0000-0000BF400000}"/>
    <cellStyle name="Normal 2 3 2 2 4 4 5 3" xfId="19412" xr:uid="{00000000-0005-0000-0000-0000C0400000}"/>
    <cellStyle name="Normal 2 3 2 2 4 4 6" xfId="5615" xr:uid="{00000000-0005-0000-0000-0000C1400000}"/>
    <cellStyle name="Normal 2 3 2 2 4 4 6 2" xfId="13761" xr:uid="{00000000-0005-0000-0000-0000C2400000}"/>
    <cellStyle name="Normal 2 3 2 2 4 4 6 2 2" xfId="30057" xr:uid="{00000000-0005-0000-0000-0000C3400000}"/>
    <cellStyle name="Normal 2 3 2 2 4 4 6 3" xfId="21911" xr:uid="{00000000-0005-0000-0000-0000C4400000}"/>
    <cellStyle name="Normal 2 3 2 2 4 4 7" xfId="8462" xr:uid="{00000000-0005-0000-0000-0000C5400000}"/>
    <cellStyle name="Normal 2 3 2 2 4 4 7 2" xfId="24758" xr:uid="{00000000-0005-0000-0000-0000C6400000}"/>
    <cellStyle name="Normal 2 3 2 2 4 4 8" xfId="16612" xr:uid="{00000000-0005-0000-0000-0000C7400000}"/>
    <cellStyle name="Normal 2 3 2 2 4 5" xfId="405" xr:uid="{00000000-0005-0000-0000-0000C8400000}"/>
    <cellStyle name="Normal 2 3 2 2 4 5 2" xfId="1111" xr:uid="{00000000-0005-0000-0000-0000C9400000}"/>
    <cellStyle name="Normal 2 3 2 2 4 5 2 2" xfId="2521" xr:uid="{00000000-0005-0000-0000-0000CA400000}"/>
    <cellStyle name="Normal 2 3 2 2 4 5 2 2 2" xfId="5017" xr:uid="{00000000-0005-0000-0000-0000CB400000}"/>
    <cellStyle name="Normal 2 3 2 2 4 5 2 2 2 2" xfId="13163" xr:uid="{00000000-0005-0000-0000-0000CC400000}"/>
    <cellStyle name="Normal 2 3 2 2 4 5 2 2 2 2 2" xfId="29459" xr:uid="{00000000-0005-0000-0000-0000CD400000}"/>
    <cellStyle name="Normal 2 3 2 2 4 5 2 2 2 3" xfId="21313" xr:uid="{00000000-0005-0000-0000-0000CE400000}"/>
    <cellStyle name="Normal 2 3 2 2 4 5 2 2 3" xfId="7820" xr:uid="{00000000-0005-0000-0000-0000CF400000}"/>
    <cellStyle name="Normal 2 3 2 2 4 5 2 2 3 2" xfId="15966" xr:uid="{00000000-0005-0000-0000-0000D0400000}"/>
    <cellStyle name="Normal 2 3 2 2 4 5 2 2 3 2 2" xfId="32262" xr:uid="{00000000-0005-0000-0000-0000D1400000}"/>
    <cellStyle name="Normal 2 3 2 2 4 5 2 2 3 3" xfId="24116" xr:uid="{00000000-0005-0000-0000-0000D2400000}"/>
    <cellStyle name="Normal 2 3 2 2 4 5 2 2 4" xfId="10667" xr:uid="{00000000-0005-0000-0000-0000D3400000}"/>
    <cellStyle name="Normal 2 3 2 2 4 5 2 2 4 2" xfId="26963" xr:uid="{00000000-0005-0000-0000-0000D4400000}"/>
    <cellStyle name="Normal 2 3 2 2 4 5 2 2 5" xfId="18817" xr:uid="{00000000-0005-0000-0000-0000D5400000}"/>
    <cellStyle name="Normal 2 3 2 2 4 5 2 3" xfId="3799" xr:uid="{00000000-0005-0000-0000-0000D6400000}"/>
    <cellStyle name="Normal 2 3 2 2 4 5 2 3 2" xfId="11945" xr:uid="{00000000-0005-0000-0000-0000D7400000}"/>
    <cellStyle name="Normal 2 3 2 2 4 5 2 3 2 2" xfId="28241" xr:uid="{00000000-0005-0000-0000-0000D8400000}"/>
    <cellStyle name="Normal 2 3 2 2 4 5 2 3 3" xfId="20095" xr:uid="{00000000-0005-0000-0000-0000D9400000}"/>
    <cellStyle name="Normal 2 3 2 2 4 5 2 4" xfId="6410" xr:uid="{00000000-0005-0000-0000-0000DA400000}"/>
    <cellStyle name="Normal 2 3 2 2 4 5 2 4 2" xfId="14556" xr:uid="{00000000-0005-0000-0000-0000DB400000}"/>
    <cellStyle name="Normal 2 3 2 2 4 5 2 4 2 2" xfId="30852" xr:uid="{00000000-0005-0000-0000-0000DC400000}"/>
    <cellStyle name="Normal 2 3 2 2 4 5 2 4 3" xfId="22706" xr:uid="{00000000-0005-0000-0000-0000DD400000}"/>
    <cellStyle name="Normal 2 3 2 2 4 5 2 5" xfId="9257" xr:uid="{00000000-0005-0000-0000-0000DE400000}"/>
    <cellStyle name="Normal 2 3 2 2 4 5 2 5 2" xfId="25553" xr:uid="{00000000-0005-0000-0000-0000DF400000}"/>
    <cellStyle name="Normal 2 3 2 2 4 5 2 6" xfId="17407" xr:uid="{00000000-0005-0000-0000-0000E0400000}"/>
    <cellStyle name="Normal 2 3 2 2 4 5 3" xfId="1816" xr:uid="{00000000-0005-0000-0000-0000E1400000}"/>
    <cellStyle name="Normal 2 3 2 2 4 5 3 2" xfId="4408" xr:uid="{00000000-0005-0000-0000-0000E2400000}"/>
    <cellStyle name="Normal 2 3 2 2 4 5 3 2 2" xfId="12554" xr:uid="{00000000-0005-0000-0000-0000E3400000}"/>
    <cellStyle name="Normal 2 3 2 2 4 5 3 2 2 2" xfId="28850" xr:uid="{00000000-0005-0000-0000-0000E4400000}"/>
    <cellStyle name="Normal 2 3 2 2 4 5 3 2 3" xfId="20704" xr:uid="{00000000-0005-0000-0000-0000E5400000}"/>
    <cellStyle name="Normal 2 3 2 2 4 5 3 3" xfId="7115" xr:uid="{00000000-0005-0000-0000-0000E6400000}"/>
    <cellStyle name="Normal 2 3 2 2 4 5 3 3 2" xfId="15261" xr:uid="{00000000-0005-0000-0000-0000E7400000}"/>
    <cellStyle name="Normal 2 3 2 2 4 5 3 3 2 2" xfId="31557" xr:uid="{00000000-0005-0000-0000-0000E8400000}"/>
    <cellStyle name="Normal 2 3 2 2 4 5 3 3 3" xfId="23411" xr:uid="{00000000-0005-0000-0000-0000E9400000}"/>
    <cellStyle name="Normal 2 3 2 2 4 5 3 4" xfId="9962" xr:uid="{00000000-0005-0000-0000-0000EA400000}"/>
    <cellStyle name="Normal 2 3 2 2 4 5 3 4 2" xfId="26258" xr:uid="{00000000-0005-0000-0000-0000EB400000}"/>
    <cellStyle name="Normal 2 3 2 2 4 5 3 5" xfId="18112" xr:uid="{00000000-0005-0000-0000-0000EC400000}"/>
    <cellStyle name="Normal 2 3 2 2 4 5 4" xfId="3190" xr:uid="{00000000-0005-0000-0000-0000ED400000}"/>
    <cellStyle name="Normal 2 3 2 2 4 5 4 2" xfId="11336" xr:uid="{00000000-0005-0000-0000-0000EE400000}"/>
    <cellStyle name="Normal 2 3 2 2 4 5 4 2 2" xfId="27632" xr:uid="{00000000-0005-0000-0000-0000EF400000}"/>
    <cellStyle name="Normal 2 3 2 2 4 5 4 3" xfId="19486" xr:uid="{00000000-0005-0000-0000-0000F0400000}"/>
    <cellStyle name="Normal 2 3 2 2 4 5 5" xfId="5705" xr:uid="{00000000-0005-0000-0000-0000F1400000}"/>
    <cellStyle name="Normal 2 3 2 2 4 5 5 2" xfId="13851" xr:uid="{00000000-0005-0000-0000-0000F2400000}"/>
    <cellStyle name="Normal 2 3 2 2 4 5 5 2 2" xfId="30147" xr:uid="{00000000-0005-0000-0000-0000F3400000}"/>
    <cellStyle name="Normal 2 3 2 2 4 5 5 3" xfId="22001" xr:uid="{00000000-0005-0000-0000-0000F4400000}"/>
    <cellStyle name="Normal 2 3 2 2 4 5 6" xfId="8552" xr:uid="{00000000-0005-0000-0000-0000F5400000}"/>
    <cellStyle name="Normal 2 3 2 2 4 5 6 2" xfId="24848" xr:uid="{00000000-0005-0000-0000-0000F6400000}"/>
    <cellStyle name="Normal 2 3 2 2 4 5 7" xfId="16702" xr:uid="{00000000-0005-0000-0000-0000F7400000}"/>
    <cellStyle name="Normal 2 3 2 2 4 6" xfId="767" xr:uid="{00000000-0005-0000-0000-0000F8400000}"/>
    <cellStyle name="Normal 2 3 2 2 4 6 2" xfId="2177" xr:uid="{00000000-0005-0000-0000-0000F9400000}"/>
    <cellStyle name="Normal 2 3 2 2 4 6 2 2" xfId="4721" xr:uid="{00000000-0005-0000-0000-0000FA400000}"/>
    <cellStyle name="Normal 2 3 2 2 4 6 2 2 2" xfId="12867" xr:uid="{00000000-0005-0000-0000-0000FB400000}"/>
    <cellStyle name="Normal 2 3 2 2 4 6 2 2 2 2" xfId="29163" xr:uid="{00000000-0005-0000-0000-0000FC400000}"/>
    <cellStyle name="Normal 2 3 2 2 4 6 2 2 3" xfId="21017" xr:uid="{00000000-0005-0000-0000-0000FD400000}"/>
    <cellStyle name="Normal 2 3 2 2 4 6 2 3" xfId="7476" xr:uid="{00000000-0005-0000-0000-0000FE400000}"/>
    <cellStyle name="Normal 2 3 2 2 4 6 2 3 2" xfId="15622" xr:uid="{00000000-0005-0000-0000-0000FF400000}"/>
    <cellStyle name="Normal 2 3 2 2 4 6 2 3 2 2" xfId="31918" xr:uid="{00000000-0005-0000-0000-000000410000}"/>
    <cellStyle name="Normal 2 3 2 2 4 6 2 3 3" xfId="23772" xr:uid="{00000000-0005-0000-0000-000001410000}"/>
    <cellStyle name="Normal 2 3 2 2 4 6 2 4" xfId="10323" xr:uid="{00000000-0005-0000-0000-000002410000}"/>
    <cellStyle name="Normal 2 3 2 2 4 6 2 4 2" xfId="26619" xr:uid="{00000000-0005-0000-0000-000003410000}"/>
    <cellStyle name="Normal 2 3 2 2 4 6 2 5" xfId="18473" xr:uid="{00000000-0005-0000-0000-000004410000}"/>
    <cellStyle name="Normal 2 3 2 2 4 6 3" xfId="3503" xr:uid="{00000000-0005-0000-0000-000005410000}"/>
    <cellStyle name="Normal 2 3 2 2 4 6 3 2" xfId="11649" xr:uid="{00000000-0005-0000-0000-000006410000}"/>
    <cellStyle name="Normal 2 3 2 2 4 6 3 2 2" xfId="27945" xr:uid="{00000000-0005-0000-0000-000007410000}"/>
    <cellStyle name="Normal 2 3 2 2 4 6 3 3" xfId="19799" xr:uid="{00000000-0005-0000-0000-000008410000}"/>
    <cellStyle name="Normal 2 3 2 2 4 6 4" xfId="6066" xr:uid="{00000000-0005-0000-0000-000009410000}"/>
    <cellStyle name="Normal 2 3 2 2 4 6 4 2" xfId="14212" xr:uid="{00000000-0005-0000-0000-00000A410000}"/>
    <cellStyle name="Normal 2 3 2 2 4 6 4 2 2" xfId="30508" xr:uid="{00000000-0005-0000-0000-00000B410000}"/>
    <cellStyle name="Normal 2 3 2 2 4 6 4 3" xfId="22362" xr:uid="{00000000-0005-0000-0000-00000C410000}"/>
    <cellStyle name="Normal 2 3 2 2 4 6 5" xfId="8913" xr:uid="{00000000-0005-0000-0000-00000D410000}"/>
    <cellStyle name="Normal 2 3 2 2 4 6 5 2" xfId="25209" xr:uid="{00000000-0005-0000-0000-00000E410000}"/>
    <cellStyle name="Normal 2 3 2 2 4 6 6" xfId="17063" xr:uid="{00000000-0005-0000-0000-00000F410000}"/>
    <cellStyle name="Normal 2 3 2 2 4 7" xfId="1472" xr:uid="{00000000-0005-0000-0000-000010410000}"/>
    <cellStyle name="Normal 2 3 2 2 4 7 2" xfId="4112" xr:uid="{00000000-0005-0000-0000-000011410000}"/>
    <cellStyle name="Normal 2 3 2 2 4 7 2 2" xfId="12258" xr:uid="{00000000-0005-0000-0000-000012410000}"/>
    <cellStyle name="Normal 2 3 2 2 4 7 2 2 2" xfId="28554" xr:uid="{00000000-0005-0000-0000-000013410000}"/>
    <cellStyle name="Normal 2 3 2 2 4 7 2 3" xfId="20408" xr:uid="{00000000-0005-0000-0000-000014410000}"/>
    <cellStyle name="Normal 2 3 2 2 4 7 3" xfId="6771" xr:uid="{00000000-0005-0000-0000-000015410000}"/>
    <cellStyle name="Normal 2 3 2 2 4 7 3 2" xfId="14917" xr:uid="{00000000-0005-0000-0000-000016410000}"/>
    <cellStyle name="Normal 2 3 2 2 4 7 3 2 2" xfId="31213" xr:uid="{00000000-0005-0000-0000-000017410000}"/>
    <cellStyle name="Normal 2 3 2 2 4 7 3 3" xfId="23067" xr:uid="{00000000-0005-0000-0000-000018410000}"/>
    <cellStyle name="Normal 2 3 2 2 4 7 4" xfId="9618" xr:uid="{00000000-0005-0000-0000-000019410000}"/>
    <cellStyle name="Normal 2 3 2 2 4 7 4 2" xfId="25914" xr:uid="{00000000-0005-0000-0000-00001A410000}"/>
    <cellStyle name="Normal 2 3 2 2 4 7 5" xfId="17768" xr:uid="{00000000-0005-0000-0000-00001B410000}"/>
    <cellStyle name="Normal 2 3 2 2 4 8" xfId="2894" xr:uid="{00000000-0005-0000-0000-00001C410000}"/>
    <cellStyle name="Normal 2 3 2 2 4 8 2" xfId="11040" xr:uid="{00000000-0005-0000-0000-00001D410000}"/>
    <cellStyle name="Normal 2 3 2 2 4 8 2 2" xfId="27336" xr:uid="{00000000-0005-0000-0000-00001E410000}"/>
    <cellStyle name="Normal 2 3 2 2 4 8 3" xfId="19190" xr:uid="{00000000-0005-0000-0000-00001F410000}"/>
    <cellStyle name="Normal 2 3 2 2 4 9" xfId="5361" xr:uid="{00000000-0005-0000-0000-000020410000}"/>
    <cellStyle name="Normal 2 3 2 2 4 9 2" xfId="13507" xr:uid="{00000000-0005-0000-0000-000021410000}"/>
    <cellStyle name="Normal 2 3 2 2 4 9 2 2" xfId="29803" xr:uid="{00000000-0005-0000-0000-000022410000}"/>
    <cellStyle name="Normal 2 3 2 2 4 9 3" xfId="21657" xr:uid="{00000000-0005-0000-0000-000023410000}"/>
    <cellStyle name="Normal 2 3 2 2 5" xfId="107" xr:uid="{00000000-0005-0000-0000-000024410000}"/>
    <cellStyle name="Normal 2 3 2 2 5 2" xfId="451" xr:uid="{00000000-0005-0000-0000-000025410000}"/>
    <cellStyle name="Normal 2 3 2 2 5 2 2" xfId="1157" xr:uid="{00000000-0005-0000-0000-000026410000}"/>
    <cellStyle name="Normal 2 3 2 2 5 2 2 2" xfId="2567" xr:uid="{00000000-0005-0000-0000-000027410000}"/>
    <cellStyle name="Normal 2 3 2 2 5 2 2 2 2" xfId="5055" xr:uid="{00000000-0005-0000-0000-000028410000}"/>
    <cellStyle name="Normal 2 3 2 2 5 2 2 2 2 2" xfId="13201" xr:uid="{00000000-0005-0000-0000-000029410000}"/>
    <cellStyle name="Normal 2 3 2 2 5 2 2 2 2 2 2" xfId="29497" xr:uid="{00000000-0005-0000-0000-00002A410000}"/>
    <cellStyle name="Normal 2 3 2 2 5 2 2 2 2 3" xfId="21351" xr:uid="{00000000-0005-0000-0000-00002B410000}"/>
    <cellStyle name="Normal 2 3 2 2 5 2 2 2 3" xfId="7866" xr:uid="{00000000-0005-0000-0000-00002C410000}"/>
    <cellStyle name="Normal 2 3 2 2 5 2 2 2 3 2" xfId="16012" xr:uid="{00000000-0005-0000-0000-00002D410000}"/>
    <cellStyle name="Normal 2 3 2 2 5 2 2 2 3 2 2" xfId="32308" xr:uid="{00000000-0005-0000-0000-00002E410000}"/>
    <cellStyle name="Normal 2 3 2 2 5 2 2 2 3 3" xfId="24162" xr:uid="{00000000-0005-0000-0000-00002F410000}"/>
    <cellStyle name="Normal 2 3 2 2 5 2 2 2 4" xfId="10713" xr:uid="{00000000-0005-0000-0000-000030410000}"/>
    <cellStyle name="Normal 2 3 2 2 5 2 2 2 4 2" xfId="27009" xr:uid="{00000000-0005-0000-0000-000031410000}"/>
    <cellStyle name="Normal 2 3 2 2 5 2 2 2 5" xfId="18863" xr:uid="{00000000-0005-0000-0000-000032410000}"/>
    <cellStyle name="Normal 2 3 2 2 5 2 2 3" xfId="3837" xr:uid="{00000000-0005-0000-0000-000033410000}"/>
    <cellStyle name="Normal 2 3 2 2 5 2 2 3 2" xfId="11983" xr:uid="{00000000-0005-0000-0000-000034410000}"/>
    <cellStyle name="Normal 2 3 2 2 5 2 2 3 2 2" xfId="28279" xr:uid="{00000000-0005-0000-0000-000035410000}"/>
    <cellStyle name="Normal 2 3 2 2 5 2 2 3 3" xfId="20133" xr:uid="{00000000-0005-0000-0000-000036410000}"/>
    <cellStyle name="Normal 2 3 2 2 5 2 2 4" xfId="6456" xr:uid="{00000000-0005-0000-0000-000037410000}"/>
    <cellStyle name="Normal 2 3 2 2 5 2 2 4 2" xfId="14602" xr:uid="{00000000-0005-0000-0000-000038410000}"/>
    <cellStyle name="Normal 2 3 2 2 5 2 2 4 2 2" xfId="30898" xr:uid="{00000000-0005-0000-0000-000039410000}"/>
    <cellStyle name="Normal 2 3 2 2 5 2 2 4 3" xfId="22752" xr:uid="{00000000-0005-0000-0000-00003A410000}"/>
    <cellStyle name="Normal 2 3 2 2 5 2 2 5" xfId="9303" xr:uid="{00000000-0005-0000-0000-00003B410000}"/>
    <cellStyle name="Normal 2 3 2 2 5 2 2 5 2" xfId="25599" xr:uid="{00000000-0005-0000-0000-00003C410000}"/>
    <cellStyle name="Normal 2 3 2 2 5 2 2 6" xfId="17453" xr:uid="{00000000-0005-0000-0000-00003D410000}"/>
    <cellStyle name="Normal 2 3 2 2 5 2 3" xfId="1862" xr:uid="{00000000-0005-0000-0000-00003E410000}"/>
    <cellStyle name="Normal 2 3 2 2 5 2 3 2" xfId="4446" xr:uid="{00000000-0005-0000-0000-00003F410000}"/>
    <cellStyle name="Normal 2 3 2 2 5 2 3 2 2" xfId="12592" xr:uid="{00000000-0005-0000-0000-000040410000}"/>
    <cellStyle name="Normal 2 3 2 2 5 2 3 2 2 2" xfId="28888" xr:uid="{00000000-0005-0000-0000-000041410000}"/>
    <cellStyle name="Normal 2 3 2 2 5 2 3 2 3" xfId="20742" xr:uid="{00000000-0005-0000-0000-000042410000}"/>
    <cellStyle name="Normal 2 3 2 2 5 2 3 3" xfId="7161" xr:uid="{00000000-0005-0000-0000-000043410000}"/>
    <cellStyle name="Normal 2 3 2 2 5 2 3 3 2" xfId="15307" xr:uid="{00000000-0005-0000-0000-000044410000}"/>
    <cellStyle name="Normal 2 3 2 2 5 2 3 3 2 2" xfId="31603" xr:uid="{00000000-0005-0000-0000-000045410000}"/>
    <cellStyle name="Normal 2 3 2 2 5 2 3 3 3" xfId="23457" xr:uid="{00000000-0005-0000-0000-000046410000}"/>
    <cellStyle name="Normal 2 3 2 2 5 2 3 4" xfId="10008" xr:uid="{00000000-0005-0000-0000-000047410000}"/>
    <cellStyle name="Normal 2 3 2 2 5 2 3 4 2" xfId="26304" xr:uid="{00000000-0005-0000-0000-000048410000}"/>
    <cellStyle name="Normal 2 3 2 2 5 2 3 5" xfId="18158" xr:uid="{00000000-0005-0000-0000-000049410000}"/>
    <cellStyle name="Normal 2 3 2 2 5 2 4" xfId="3228" xr:uid="{00000000-0005-0000-0000-00004A410000}"/>
    <cellStyle name="Normal 2 3 2 2 5 2 4 2" xfId="11374" xr:uid="{00000000-0005-0000-0000-00004B410000}"/>
    <cellStyle name="Normal 2 3 2 2 5 2 4 2 2" xfId="27670" xr:uid="{00000000-0005-0000-0000-00004C410000}"/>
    <cellStyle name="Normal 2 3 2 2 5 2 4 3" xfId="19524" xr:uid="{00000000-0005-0000-0000-00004D410000}"/>
    <cellStyle name="Normal 2 3 2 2 5 2 5" xfId="5751" xr:uid="{00000000-0005-0000-0000-00004E410000}"/>
    <cellStyle name="Normal 2 3 2 2 5 2 5 2" xfId="13897" xr:uid="{00000000-0005-0000-0000-00004F410000}"/>
    <cellStyle name="Normal 2 3 2 2 5 2 5 2 2" xfId="30193" xr:uid="{00000000-0005-0000-0000-000050410000}"/>
    <cellStyle name="Normal 2 3 2 2 5 2 5 3" xfId="22047" xr:uid="{00000000-0005-0000-0000-000051410000}"/>
    <cellStyle name="Normal 2 3 2 2 5 2 6" xfId="8598" xr:uid="{00000000-0005-0000-0000-000052410000}"/>
    <cellStyle name="Normal 2 3 2 2 5 2 6 2" xfId="24894" xr:uid="{00000000-0005-0000-0000-000053410000}"/>
    <cellStyle name="Normal 2 3 2 2 5 2 7" xfId="16748" xr:uid="{00000000-0005-0000-0000-000054410000}"/>
    <cellStyle name="Normal 2 3 2 2 5 3" xfId="813" xr:uid="{00000000-0005-0000-0000-000055410000}"/>
    <cellStyle name="Normal 2 3 2 2 5 3 2" xfId="2223" xr:uid="{00000000-0005-0000-0000-000056410000}"/>
    <cellStyle name="Normal 2 3 2 2 5 3 2 2" xfId="4759" xr:uid="{00000000-0005-0000-0000-000057410000}"/>
    <cellStyle name="Normal 2 3 2 2 5 3 2 2 2" xfId="12905" xr:uid="{00000000-0005-0000-0000-000058410000}"/>
    <cellStyle name="Normal 2 3 2 2 5 3 2 2 2 2" xfId="29201" xr:uid="{00000000-0005-0000-0000-000059410000}"/>
    <cellStyle name="Normal 2 3 2 2 5 3 2 2 3" xfId="21055" xr:uid="{00000000-0005-0000-0000-00005A410000}"/>
    <cellStyle name="Normal 2 3 2 2 5 3 2 3" xfId="7522" xr:uid="{00000000-0005-0000-0000-00005B410000}"/>
    <cellStyle name="Normal 2 3 2 2 5 3 2 3 2" xfId="15668" xr:uid="{00000000-0005-0000-0000-00005C410000}"/>
    <cellStyle name="Normal 2 3 2 2 5 3 2 3 2 2" xfId="31964" xr:uid="{00000000-0005-0000-0000-00005D410000}"/>
    <cellStyle name="Normal 2 3 2 2 5 3 2 3 3" xfId="23818" xr:uid="{00000000-0005-0000-0000-00005E410000}"/>
    <cellStyle name="Normal 2 3 2 2 5 3 2 4" xfId="10369" xr:uid="{00000000-0005-0000-0000-00005F410000}"/>
    <cellStyle name="Normal 2 3 2 2 5 3 2 4 2" xfId="26665" xr:uid="{00000000-0005-0000-0000-000060410000}"/>
    <cellStyle name="Normal 2 3 2 2 5 3 2 5" xfId="18519" xr:uid="{00000000-0005-0000-0000-000061410000}"/>
    <cellStyle name="Normal 2 3 2 2 5 3 3" xfId="3541" xr:uid="{00000000-0005-0000-0000-000062410000}"/>
    <cellStyle name="Normal 2 3 2 2 5 3 3 2" xfId="11687" xr:uid="{00000000-0005-0000-0000-000063410000}"/>
    <cellStyle name="Normal 2 3 2 2 5 3 3 2 2" xfId="27983" xr:uid="{00000000-0005-0000-0000-000064410000}"/>
    <cellStyle name="Normal 2 3 2 2 5 3 3 3" xfId="19837" xr:uid="{00000000-0005-0000-0000-000065410000}"/>
    <cellStyle name="Normal 2 3 2 2 5 3 4" xfId="6112" xr:uid="{00000000-0005-0000-0000-000066410000}"/>
    <cellStyle name="Normal 2 3 2 2 5 3 4 2" xfId="14258" xr:uid="{00000000-0005-0000-0000-000067410000}"/>
    <cellStyle name="Normal 2 3 2 2 5 3 4 2 2" xfId="30554" xr:uid="{00000000-0005-0000-0000-000068410000}"/>
    <cellStyle name="Normal 2 3 2 2 5 3 4 3" xfId="22408" xr:uid="{00000000-0005-0000-0000-000069410000}"/>
    <cellStyle name="Normal 2 3 2 2 5 3 5" xfId="8959" xr:uid="{00000000-0005-0000-0000-00006A410000}"/>
    <cellStyle name="Normal 2 3 2 2 5 3 5 2" xfId="25255" xr:uid="{00000000-0005-0000-0000-00006B410000}"/>
    <cellStyle name="Normal 2 3 2 2 5 3 6" xfId="17109" xr:uid="{00000000-0005-0000-0000-00006C410000}"/>
    <cellStyle name="Normal 2 3 2 2 5 4" xfId="1518" xr:uid="{00000000-0005-0000-0000-00006D410000}"/>
    <cellStyle name="Normal 2 3 2 2 5 4 2" xfId="4150" xr:uid="{00000000-0005-0000-0000-00006E410000}"/>
    <cellStyle name="Normal 2 3 2 2 5 4 2 2" xfId="12296" xr:uid="{00000000-0005-0000-0000-00006F410000}"/>
    <cellStyle name="Normal 2 3 2 2 5 4 2 2 2" xfId="28592" xr:uid="{00000000-0005-0000-0000-000070410000}"/>
    <cellStyle name="Normal 2 3 2 2 5 4 2 3" xfId="20446" xr:uid="{00000000-0005-0000-0000-000071410000}"/>
    <cellStyle name="Normal 2 3 2 2 5 4 3" xfId="6817" xr:uid="{00000000-0005-0000-0000-000072410000}"/>
    <cellStyle name="Normal 2 3 2 2 5 4 3 2" xfId="14963" xr:uid="{00000000-0005-0000-0000-000073410000}"/>
    <cellStyle name="Normal 2 3 2 2 5 4 3 2 2" xfId="31259" xr:uid="{00000000-0005-0000-0000-000074410000}"/>
    <cellStyle name="Normal 2 3 2 2 5 4 3 3" xfId="23113" xr:uid="{00000000-0005-0000-0000-000075410000}"/>
    <cellStyle name="Normal 2 3 2 2 5 4 4" xfId="9664" xr:uid="{00000000-0005-0000-0000-000076410000}"/>
    <cellStyle name="Normal 2 3 2 2 5 4 4 2" xfId="25960" xr:uid="{00000000-0005-0000-0000-000077410000}"/>
    <cellStyle name="Normal 2 3 2 2 5 4 5" xfId="17814" xr:uid="{00000000-0005-0000-0000-000078410000}"/>
    <cellStyle name="Normal 2 3 2 2 5 5" xfId="2932" xr:uid="{00000000-0005-0000-0000-000079410000}"/>
    <cellStyle name="Normal 2 3 2 2 5 5 2" xfId="11078" xr:uid="{00000000-0005-0000-0000-00007A410000}"/>
    <cellStyle name="Normal 2 3 2 2 5 5 2 2" xfId="27374" xr:uid="{00000000-0005-0000-0000-00007B410000}"/>
    <cellStyle name="Normal 2 3 2 2 5 5 3" xfId="19228" xr:uid="{00000000-0005-0000-0000-00007C410000}"/>
    <cellStyle name="Normal 2 3 2 2 5 6" xfId="5407" xr:uid="{00000000-0005-0000-0000-00007D410000}"/>
    <cellStyle name="Normal 2 3 2 2 5 6 2" xfId="13553" xr:uid="{00000000-0005-0000-0000-00007E410000}"/>
    <cellStyle name="Normal 2 3 2 2 5 6 2 2" xfId="29849" xr:uid="{00000000-0005-0000-0000-00007F410000}"/>
    <cellStyle name="Normal 2 3 2 2 5 6 3" xfId="21703" xr:uid="{00000000-0005-0000-0000-000080410000}"/>
    <cellStyle name="Normal 2 3 2 2 5 7" xfId="8254" xr:uid="{00000000-0005-0000-0000-000081410000}"/>
    <cellStyle name="Normal 2 3 2 2 5 7 2" xfId="24550" xr:uid="{00000000-0005-0000-0000-000082410000}"/>
    <cellStyle name="Normal 2 3 2 2 5 8" xfId="16404" xr:uid="{00000000-0005-0000-0000-000083410000}"/>
    <cellStyle name="Normal 2 3 2 2 6" xfId="195" xr:uid="{00000000-0005-0000-0000-000084410000}"/>
    <cellStyle name="Normal 2 3 2 2 6 2" xfId="539" xr:uid="{00000000-0005-0000-0000-000085410000}"/>
    <cellStyle name="Normal 2 3 2 2 6 2 2" xfId="1245" xr:uid="{00000000-0005-0000-0000-000086410000}"/>
    <cellStyle name="Normal 2 3 2 2 6 2 2 2" xfId="2655" xr:uid="{00000000-0005-0000-0000-000087410000}"/>
    <cellStyle name="Normal 2 3 2 2 6 2 2 2 2" xfId="5129" xr:uid="{00000000-0005-0000-0000-000088410000}"/>
    <cellStyle name="Normal 2 3 2 2 6 2 2 2 2 2" xfId="13275" xr:uid="{00000000-0005-0000-0000-000089410000}"/>
    <cellStyle name="Normal 2 3 2 2 6 2 2 2 2 2 2" xfId="29571" xr:uid="{00000000-0005-0000-0000-00008A410000}"/>
    <cellStyle name="Normal 2 3 2 2 6 2 2 2 2 3" xfId="21425" xr:uid="{00000000-0005-0000-0000-00008B410000}"/>
    <cellStyle name="Normal 2 3 2 2 6 2 2 2 3" xfId="7954" xr:uid="{00000000-0005-0000-0000-00008C410000}"/>
    <cellStyle name="Normal 2 3 2 2 6 2 2 2 3 2" xfId="16100" xr:uid="{00000000-0005-0000-0000-00008D410000}"/>
    <cellStyle name="Normal 2 3 2 2 6 2 2 2 3 2 2" xfId="32396" xr:uid="{00000000-0005-0000-0000-00008E410000}"/>
    <cellStyle name="Normal 2 3 2 2 6 2 2 2 3 3" xfId="24250" xr:uid="{00000000-0005-0000-0000-00008F410000}"/>
    <cellStyle name="Normal 2 3 2 2 6 2 2 2 4" xfId="10801" xr:uid="{00000000-0005-0000-0000-000090410000}"/>
    <cellStyle name="Normal 2 3 2 2 6 2 2 2 4 2" xfId="27097" xr:uid="{00000000-0005-0000-0000-000091410000}"/>
    <cellStyle name="Normal 2 3 2 2 6 2 2 2 5" xfId="18951" xr:uid="{00000000-0005-0000-0000-000092410000}"/>
    <cellStyle name="Normal 2 3 2 2 6 2 2 3" xfId="3911" xr:uid="{00000000-0005-0000-0000-000093410000}"/>
    <cellStyle name="Normal 2 3 2 2 6 2 2 3 2" xfId="12057" xr:uid="{00000000-0005-0000-0000-000094410000}"/>
    <cellStyle name="Normal 2 3 2 2 6 2 2 3 2 2" xfId="28353" xr:uid="{00000000-0005-0000-0000-000095410000}"/>
    <cellStyle name="Normal 2 3 2 2 6 2 2 3 3" xfId="20207" xr:uid="{00000000-0005-0000-0000-000096410000}"/>
    <cellStyle name="Normal 2 3 2 2 6 2 2 4" xfId="6544" xr:uid="{00000000-0005-0000-0000-000097410000}"/>
    <cellStyle name="Normal 2 3 2 2 6 2 2 4 2" xfId="14690" xr:uid="{00000000-0005-0000-0000-000098410000}"/>
    <cellStyle name="Normal 2 3 2 2 6 2 2 4 2 2" xfId="30986" xr:uid="{00000000-0005-0000-0000-000099410000}"/>
    <cellStyle name="Normal 2 3 2 2 6 2 2 4 3" xfId="22840" xr:uid="{00000000-0005-0000-0000-00009A410000}"/>
    <cellStyle name="Normal 2 3 2 2 6 2 2 5" xfId="9391" xr:uid="{00000000-0005-0000-0000-00009B410000}"/>
    <cellStyle name="Normal 2 3 2 2 6 2 2 5 2" xfId="25687" xr:uid="{00000000-0005-0000-0000-00009C410000}"/>
    <cellStyle name="Normal 2 3 2 2 6 2 2 6" xfId="17541" xr:uid="{00000000-0005-0000-0000-00009D410000}"/>
    <cellStyle name="Normal 2 3 2 2 6 2 3" xfId="1950" xr:uid="{00000000-0005-0000-0000-00009E410000}"/>
    <cellStyle name="Normal 2 3 2 2 6 2 3 2" xfId="4520" xr:uid="{00000000-0005-0000-0000-00009F410000}"/>
    <cellStyle name="Normal 2 3 2 2 6 2 3 2 2" xfId="12666" xr:uid="{00000000-0005-0000-0000-0000A0410000}"/>
    <cellStyle name="Normal 2 3 2 2 6 2 3 2 2 2" xfId="28962" xr:uid="{00000000-0005-0000-0000-0000A1410000}"/>
    <cellStyle name="Normal 2 3 2 2 6 2 3 2 3" xfId="20816" xr:uid="{00000000-0005-0000-0000-0000A2410000}"/>
    <cellStyle name="Normal 2 3 2 2 6 2 3 3" xfId="7249" xr:uid="{00000000-0005-0000-0000-0000A3410000}"/>
    <cellStyle name="Normal 2 3 2 2 6 2 3 3 2" xfId="15395" xr:uid="{00000000-0005-0000-0000-0000A4410000}"/>
    <cellStyle name="Normal 2 3 2 2 6 2 3 3 2 2" xfId="31691" xr:uid="{00000000-0005-0000-0000-0000A5410000}"/>
    <cellStyle name="Normal 2 3 2 2 6 2 3 3 3" xfId="23545" xr:uid="{00000000-0005-0000-0000-0000A6410000}"/>
    <cellStyle name="Normal 2 3 2 2 6 2 3 4" xfId="10096" xr:uid="{00000000-0005-0000-0000-0000A7410000}"/>
    <cellStyle name="Normal 2 3 2 2 6 2 3 4 2" xfId="26392" xr:uid="{00000000-0005-0000-0000-0000A8410000}"/>
    <cellStyle name="Normal 2 3 2 2 6 2 3 5" xfId="18246" xr:uid="{00000000-0005-0000-0000-0000A9410000}"/>
    <cellStyle name="Normal 2 3 2 2 6 2 4" xfId="3302" xr:uid="{00000000-0005-0000-0000-0000AA410000}"/>
    <cellStyle name="Normal 2 3 2 2 6 2 4 2" xfId="11448" xr:uid="{00000000-0005-0000-0000-0000AB410000}"/>
    <cellStyle name="Normal 2 3 2 2 6 2 4 2 2" xfId="27744" xr:uid="{00000000-0005-0000-0000-0000AC410000}"/>
    <cellStyle name="Normal 2 3 2 2 6 2 4 3" xfId="19598" xr:uid="{00000000-0005-0000-0000-0000AD410000}"/>
    <cellStyle name="Normal 2 3 2 2 6 2 5" xfId="5839" xr:uid="{00000000-0005-0000-0000-0000AE410000}"/>
    <cellStyle name="Normal 2 3 2 2 6 2 5 2" xfId="13985" xr:uid="{00000000-0005-0000-0000-0000AF410000}"/>
    <cellStyle name="Normal 2 3 2 2 6 2 5 2 2" xfId="30281" xr:uid="{00000000-0005-0000-0000-0000B0410000}"/>
    <cellStyle name="Normal 2 3 2 2 6 2 5 3" xfId="22135" xr:uid="{00000000-0005-0000-0000-0000B1410000}"/>
    <cellStyle name="Normal 2 3 2 2 6 2 6" xfId="8686" xr:uid="{00000000-0005-0000-0000-0000B2410000}"/>
    <cellStyle name="Normal 2 3 2 2 6 2 6 2" xfId="24982" xr:uid="{00000000-0005-0000-0000-0000B3410000}"/>
    <cellStyle name="Normal 2 3 2 2 6 2 7" xfId="16836" xr:uid="{00000000-0005-0000-0000-0000B4410000}"/>
    <cellStyle name="Normal 2 3 2 2 6 3" xfId="901" xr:uid="{00000000-0005-0000-0000-0000B5410000}"/>
    <cellStyle name="Normal 2 3 2 2 6 3 2" xfId="2311" xr:uid="{00000000-0005-0000-0000-0000B6410000}"/>
    <cellStyle name="Normal 2 3 2 2 6 3 2 2" xfId="4833" xr:uid="{00000000-0005-0000-0000-0000B7410000}"/>
    <cellStyle name="Normal 2 3 2 2 6 3 2 2 2" xfId="12979" xr:uid="{00000000-0005-0000-0000-0000B8410000}"/>
    <cellStyle name="Normal 2 3 2 2 6 3 2 2 2 2" xfId="29275" xr:uid="{00000000-0005-0000-0000-0000B9410000}"/>
    <cellStyle name="Normal 2 3 2 2 6 3 2 2 3" xfId="21129" xr:uid="{00000000-0005-0000-0000-0000BA410000}"/>
    <cellStyle name="Normal 2 3 2 2 6 3 2 3" xfId="7610" xr:uid="{00000000-0005-0000-0000-0000BB410000}"/>
    <cellStyle name="Normal 2 3 2 2 6 3 2 3 2" xfId="15756" xr:uid="{00000000-0005-0000-0000-0000BC410000}"/>
    <cellStyle name="Normal 2 3 2 2 6 3 2 3 2 2" xfId="32052" xr:uid="{00000000-0005-0000-0000-0000BD410000}"/>
    <cellStyle name="Normal 2 3 2 2 6 3 2 3 3" xfId="23906" xr:uid="{00000000-0005-0000-0000-0000BE410000}"/>
    <cellStyle name="Normal 2 3 2 2 6 3 2 4" xfId="10457" xr:uid="{00000000-0005-0000-0000-0000BF410000}"/>
    <cellStyle name="Normal 2 3 2 2 6 3 2 4 2" xfId="26753" xr:uid="{00000000-0005-0000-0000-0000C0410000}"/>
    <cellStyle name="Normal 2 3 2 2 6 3 2 5" xfId="18607" xr:uid="{00000000-0005-0000-0000-0000C1410000}"/>
    <cellStyle name="Normal 2 3 2 2 6 3 3" xfId="3615" xr:uid="{00000000-0005-0000-0000-0000C2410000}"/>
    <cellStyle name="Normal 2 3 2 2 6 3 3 2" xfId="11761" xr:uid="{00000000-0005-0000-0000-0000C3410000}"/>
    <cellStyle name="Normal 2 3 2 2 6 3 3 2 2" xfId="28057" xr:uid="{00000000-0005-0000-0000-0000C4410000}"/>
    <cellStyle name="Normal 2 3 2 2 6 3 3 3" xfId="19911" xr:uid="{00000000-0005-0000-0000-0000C5410000}"/>
    <cellStyle name="Normal 2 3 2 2 6 3 4" xfId="6200" xr:uid="{00000000-0005-0000-0000-0000C6410000}"/>
    <cellStyle name="Normal 2 3 2 2 6 3 4 2" xfId="14346" xr:uid="{00000000-0005-0000-0000-0000C7410000}"/>
    <cellStyle name="Normal 2 3 2 2 6 3 4 2 2" xfId="30642" xr:uid="{00000000-0005-0000-0000-0000C8410000}"/>
    <cellStyle name="Normal 2 3 2 2 6 3 4 3" xfId="22496" xr:uid="{00000000-0005-0000-0000-0000C9410000}"/>
    <cellStyle name="Normal 2 3 2 2 6 3 5" xfId="9047" xr:uid="{00000000-0005-0000-0000-0000CA410000}"/>
    <cellStyle name="Normal 2 3 2 2 6 3 5 2" xfId="25343" xr:uid="{00000000-0005-0000-0000-0000CB410000}"/>
    <cellStyle name="Normal 2 3 2 2 6 3 6" xfId="17197" xr:uid="{00000000-0005-0000-0000-0000CC410000}"/>
    <cellStyle name="Normal 2 3 2 2 6 4" xfId="1606" xr:uid="{00000000-0005-0000-0000-0000CD410000}"/>
    <cellStyle name="Normal 2 3 2 2 6 4 2" xfId="4224" xr:uid="{00000000-0005-0000-0000-0000CE410000}"/>
    <cellStyle name="Normal 2 3 2 2 6 4 2 2" xfId="12370" xr:uid="{00000000-0005-0000-0000-0000CF410000}"/>
    <cellStyle name="Normal 2 3 2 2 6 4 2 2 2" xfId="28666" xr:uid="{00000000-0005-0000-0000-0000D0410000}"/>
    <cellStyle name="Normal 2 3 2 2 6 4 2 3" xfId="20520" xr:uid="{00000000-0005-0000-0000-0000D1410000}"/>
    <cellStyle name="Normal 2 3 2 2 6 4 3" xfId="6905" xr:uid="{00000000-0005-0000-0000-0000D2410000}"/>
    <cellStyle name="Normal 2 3 2 2 6 4 3 2" xfId="15051" xr:uid="{00000000-0005-0000-0000-0000D3410000}"/>
    <cellStyle name="Normal 2 3 2 2 6 4 3 2 2" xfId="31347" xr:uid="{00000000-0005-0000-0000-0000D4410000}"/>
    <cellStyle name="Normal 2 3 2 2 6 4 3 3" xfId="23201" xr:uid="{00000000-0005-0000-0000-0000D5410000}"/>
    <cellStyle name="Normal 2 3 2 2 6 4 4" xfId="9752" xr:uid="{00000000-0005-0000-0000-0000D6410000}"/>
    <cellStyle name="Normal 2 3 2 2 6 4 4 2" xfId="26048" xr:uid="{00000000-0005-0000-0000-0000D7410000}"/>
    <cellStyle name="Normal 2 3 2 2 6 4 5" xfId="17902" xr:uid="{00000000-0005-0000-0000-0000D8410000}"/>
    <cellStyle name="Normal 2 3 2 2 6 5" xfId="3006" xr:uid="{00000000-0005-0000-0000-0000D9410000}"/>
    <cellStyle name="Normal 2 3 2 2 6 5 2" xfId="11152" xr:uid="{00000000-0005-0000-0000-0000DA410000}"/>
    <cellStyle name="Normal 2 3 2 2 6 5 2 2" xfId="27448" xr:uid="{00000000-0005-0000-0000-0000DB410000}"/>
    <cellStyle name="Normal 2 3 2 2 6 5 3" xfId="19302" xr:uid="{00000000-0005-0000-0000-0000DC410000}"/>
    <cellStyle name="Normal 2 3 2 2 6 6" xfId="5495" xr:uid="{00000000-0005-0000-0000-0000DD410000}"/>
    <cellStyle name="Normal 2 3 2 2 6 6 2" xfId="13641" xr:uid="{00000000-0005-0000-0000-0000DE410000}"/>
    <cellStyle name="Normal 2 3 2 2 6 6 2 2" xfId="29937" xr:uid="{00000000-0005-0000-0000-0000DF410000}"/>
    <cellStyle name="Normal 2 3 2 2 6 6 3" xfId="21791" xr:uid="{00000000-0005-0000-0000-0000E0410000}"/>
    <cellStyle name="Normal 2 3 2 2 6 7" xfId="8342" xr:uid="{00000000-0005-0000-0000-0000E1410000}"/>
    <cellStyle name="Normal 2 3 2 2 6 7 2" xfId="24638" xr:uid="{00000000-0005-0000-0000-0000E2410000}"/>
    <cellStyle name="Normal 2 3 2 2 6 8" xfId="16492" xr:uid="{00000000-0005-0000-0000-0000E3410000}"/>
    <cellStyle name="Normal 2 3 2 2 7" xfId="271" xr:uid="{00000000-0005-0000-0000-0000E4410000}"/>
    <cellStyle name="Normal 2 3 2 2 7 2" xfId="615" xr:uid="{00000000-0005-0000-0000-0000E5410000}"/>
    <cellStyle name="Normal 2 3 2 2 7 2 2" xfId="1321" xr:uid="{00000000-0005-0000-0000-0000E6410000}"/>
    <cellStyle name="Normal 2 3 2 2 7 2 2 2" xfId="2731" xr:uid="{00000000-0005-0000-0000-0000E7410000}"/>
    <cellStyle name="Normal 2 3 2 2 7 2 2 2 2" xfId="5203" xr:uid="{00000000-0005-0000-0000-0000E8410000}"/>
    <cellStyle name="Normal 2 3 2 2 7 2 2 2 2 2" xfId="13349" xr:uid="{00000000-0005-0000-0000-0000E9410000}"/>
    <cellStyle name="Normal 2 3 2 2 7 2 2 2 2 2 2" xfId="29645" xr:uid="{00000000-0005-0000-0000-0000EA410000}"/>
    <cellStyle name="Normal 2 3 2 2 7 2 2 2 2 3" xfId="21499" xr:uid="{00000000-0005-0000-0000-0000EB410000}"/>
    <cellStyle name="Normal 2 3 2 2 7 2 2 2 3" xfId="8030" xr:uid="{00000000-0005-0000-0000-0000EC410000}"/>
    <cellStyle name="Normal 2 3 2 2 7 2 2 2 3 2" xfId="16176" xr:uid="{00000000-0005-0000-0000-0000ED410000}"/>
    <cellStyle name="Normal 2 3 2 2 7 2 2 2 3 2 2" xfId="32472" xr:uid="{00000000-0005-0000-0000-0000EE410000}"/>
    <cellStyle name="Normal 2 3 2 2 7 2 2 2 3 3" xfId="24326" xr:uid="{00000000-0005-0000-0000-0000EF410000}"/>
    <cellStyle name="Normal 2 3 2 2 7 2 2 2 4" xfId="10877" xr:uid="{00000000-0005-0000-0000-0000F0410000}"/>
    <cellStyle name="Normal 2 3 2 2 7 2 2 2 4 2" xfId="27173" xr:uid="{00000000-0005-0000-0000-0000F1410000}"/>
    <cellStyle name="Normal 2 3 2 2 7 2 2 2 5" xfId="19027" xr:uid="{00000000-0005-0000-0000-0000F2410000}"/>
    <cellStyle name="Normal 2 3 2 2 7 2 2 3" xfId="3985" xr:uid="{00000000-0005-0000-0000-0000F3410000}"/>
    <cellStyle name="Normal 2 3 2 2 7 2 2 3 2" xfId="12131" xr:uid="{00000000-0005-0000-0000-0000F4410000}"/>
    <cellStyle name="Normal 2 3 2 2 7 2 2 3 2 2" xfId="28427" xr:uid="{00000000-0005-0000-0000-0000F5410000}"/>
    <cellStyle name="Normal 2 3 2 2 7 2 2 3 3" xfId="20281" xr:uid="{00000000-0005-0000-0000-0000F6410000}"/>
    <cellStyle name="Normal 2 3 2 2 7 2 2 4" xfId="6620" xr:uid="{00000000-0005-0000-0000-0000F7410000}"/>
    <cellStyle name="Normal 2 3 2 2 7 2 2 4 2" xfId="14766" xr:uid="{00000000-0005-0000-0000-0000F8410000}"/>
    <cellStyle name="Normal 2 3 2 2 7 2 2 4 2 2" xfId="31062" xr:uid="{00000000-0005-0000-0000-0000F9410000}"/>
    <cellStyle name="Normal 2 3 2 2 7 2 2 4 3" xfId="22916" xr:uid="{00000000-0005-0000-0000-0000FA410000}"/>
    <cellStyle name="Normal 2 3 2 2 7 2 2 5" xfId="9467" xr:uid="{00000000-0005-0000-0000-0000FB410000}"/>
    <cellStyle name="Normal 2 3 2 2 7 2 2 5 2" xfId="25763" xr:uid="{00000000-0005-0000-0000-0000FC410000}"/>
    <cellStyle name="Normal 2 3 2 2 7 2 2 6" xfId="17617" xr:uid="{00000000-0005-0000-0000-0000FD410000}"/>
    <cellStyle name="Normal 2 3 2 2 7 2 3" xfId="2026" xr:uid="{00000000-0005-0000-0000-0000FE410000}"/>
    <cellStyle name="Normal 2 3 2 2 7 2 3 2" xfId="4594" xr:uid="{00000000-0005-0000-0000-0000FF410000}"/>
    <cellStyle name="Normal 2 3 2 2 7 2 3 2 2" xfId="12740" xr:uid="{00000000-0005-0000-0000-000000420000}"/>
    <cellStyle name="Normal 2 3 2 2 7 2 3 2 2 2" xfId="29036" xr:uid="{00000000-0005-0000-0000-000001420000}"/>
    <cellStyle name="Normal 2 3 2 2 7 2 3 2 3" xfId="20890" xr:uid="{00000000-0005-0000-0000-000002420000}"/>
    <cellStyle name="Normal 2 3 2 2 7 2 3 3" xfId="7325" xr:uid="{00000000-0005-0000-0000-000003420000}"/>
    <cellStyle name="Normal 2 3 2 2 7 2 3 3 2" xfId="15471" xr:uid="{00000000-0005-0000-0000-000004420000}"/>
    <cellStyle name="Normal 2 3 2 2 7 2 3 3 2 2" xfId="31767" xr:uid="{00000000-0005-0000-0000-000005420000}"/>
    <cellStyle name="Normal 2 3 2 2 7 2 3 3 3" xfId="23621" xr:uid="{00000000-0005-0000-0000-000006420000}"/>
    <cellStyle name="Normal 2 3 2 2 7 2 3 4" xfId="10172" xr:uid="{00000000-0005-0000-0000-000007420000}"/>
    <cellStyle name="Normal 2 3 2 2 7 2 3 4 2" xfId="26468" xr:uid="{00000000-0005-0000-0000-000008420000}"/>
    <cellStyle name="Normal 2 3 2 2 7 2 3 5" xfId="18322" xr:uid="{00000000-0005-0000-0000-000009420000}"/>
    <cellStyle name="Normal 2 3 2 2 7 2 4" xfId="3376" xr:uid="{00000000-0005-0000-0000-00000A420000}"/>
    <cellStyle name="Normal 2 3 2 2 7 2 4 2" xfId="11522" xr:uid="{00000000-0005-0000-0000-00000B420000}"/>
    <cellStyle name="Normal 2 3 2 2 7 2 4 2 2" xfId="27818" xr:uid="{00000000-0005-0000-0000-00000C420000}"/>
    <cellStyle name="Normal 2 3 2 2 7 2 4 3" xfId="19672" xr:uid="{00000000-0005-0000-0000-00000D420000}"/>
    <cellStyle name="Normal 2 3 2 2 7 2 5" xfId="5915" xr:uid="{00000000-0005-0000-0000-00000E420000}"/>
    <cellStyle name="Normal 2 3 2 2 7 2 5 2" xfId="14061" xr:uid="{00000000-0005-0000-0000-00000F420000}"/>
    <cellStyle name="Normal 2 3 2 2 7 2 5 2 2" xfId="30357" xr:uid="{00000000-0005-0000-0000-000010420000}"/>
    <cellStyle name="Normal 2 3 2 2 7 2 5 3" xfId="22211" xr:uid="{00000000-0005-0000-0000-000011420000}"/>
    <cellStyle name="Normal 2 3 2 2 7 2 6" xfId="8762" xr:uid="{00000000-0005-0000-0000-000012420000}"/>
    <cellStyle name="Normal 2 3 2 2 7 2 6 2" xfId="25058" xr:uid="{00000000-0005-0000-0000-000013420000}"/>
    <cellStyle name="Normal 2 3 2 2 7 2 7" xfId="16912" xr:uid="{00000000-0005-0000-0000-000014420000}"/>
    <cellStyle name="Normal 2 3 2 2 7 3" xfId="977" xr:uid="{00000000-0005-0000-0000-000015420000}"/>
    <cellStyle name="Normal 2 3 2 2 7 3 2" xfId="2387" xr:uid="{00000000-0005-0000-0000-000016420000}"/>
    <cellStyle name="Normal 2 3 2 2 7 3 2 2" xfId="4907" xr:uid="{00000000-0005-0000-0000-000017420000}"/>
    <cellStyle name="Normal 2 3 2 2 7 3 2 2 2" xfId="13053" xr:uid="{00000000-0005-0000-0000-000018420000}"/>
    <cellStyle name="Normal 2 3 2 2 7 3 2 2 2 2" xfId="29349" xr:uid="{00000000-0005-0000-0000-000019420000}"/>
    <cellStyle name="Normal 2 3 2 2 7 3 2 2 3" xfId="21203" xr:uid="{00000000-0005-0000-0000-00001A420000}"/>
    <cellStyle name="Normal 2 3 2 2 7 3 2 3" xfId="7686" xr:uid="{00000000-0005-0000-0000-00001B420000}"/>
    <cellStyle name="Normal 2 3 2 2 7 3 2 3 2" xfId="15832" xr:uid="{00000000-0005-0000-0000-00001C420000}"/>
    <cellStyle name="Normal 2 3 2 2 7 3 2 3 2 2" xfId="32128" xr:uid="{00000000-0005-0000-0000-00001D420000}"/>
    <cellStyle name="Normal 2 3 2 2 7 3 2 3 3" xfId="23982" xr:uid="{00000000-0005-0000-0000-00001E420000}"/>
    <cellStyle name="Normal 2 3 2 2 7 3 2 4" xfId="10533" xr:uid="{00000000-0005-0000-0000-00001F420000}"/>
    <cellStyle name="Normal 2 3 2 2 7 3 2 4 2" xfId="26829" xr:uid="{00000000-0005-0000-0000-000020420000}"/>
    <cellStyle name="Normal 2 3 2 2 7 3 2 5" xfId="18683" xr:uid="{00000000-0005-0000-0000-000021420000}"/>
    <cellStyle name="Normal 2 3 2 2 7 3 3" xfId="3689" xr:uid="{00000000-0005-0000-0000-000022420000}"/>
    <cellStyle name="Normal 2 3 2 2 7 3 3 2" xfId="11835" xr:uid="{00000000-0005-0000-0000-000023420000}"/>
    <cellStyle name="Normal 2 3 2 2 7 3 3 2 2" xfId="28131" xr:uid="{00000000-0005-0000-0000-000024420000}"/>
    <cellStyle name="Normal 2 3 2 2 7 3 3 3" xfId="19985" xr:uid="{00000000-0005-0000-0000-000025420000}"/>
    <cellStyle name="Normal 2 3 2 2 7 3 4" xfId="6276" xr:uid="{00000000-0005-0000-0000-000026420000}"/>
    <cellStyle name="Normal 2 3 2 2 7 3 4 2" xfId="14422" xr:uid="{00000000-0005-0000-0000-000027420000}"/>
    <cellStyle name="Normal 2 3 2 2 7 3 4 2 2" xfId="30718" xr:uid="{00000000-0005-0000-0000-000028420000}"/>
    <cellStyle name="Normal 2 3 2 2 7 3 4 3" xfId="22572" xr:uid="{00000000-0005-0000-0000-000029420000}"/>
    <cellStyle name="Normal 2 3 2 2 7 3 5" xfId="9123" xr:uid="{00000000-0005-0000-0000-00002A420000}"/>
    <cellStyle name="Normal 2 3 2 2 7 3 5 2" xfId="25419" xr:uid="{00000000-0005-0000-0000-00002B420000}"/>
    <cellStyle name="Normal 2 3 2 2 7 3 6" xfId="17273" xr:uid="{00000000-0005-0000-0000-00002C420000}"/>
    <cellStyle name="Normal 2 3 2 2 7 4" xfId="1682" xr:uid="{00000000-0005-0000-0000-00002D420000}"/>
    <cellStyle name="Normal 2 3 2 2 7 4 2" xfId="4298" xr:uid="{00000000-0005-0000-0000-00002E420000}"/>
    <cellStyle name="Normal 2 3 2 2 7 4 2 2" xfId="12444" xr:uid="{00000000-0005-0000-0000-00002F420000}"/>
    <cellStyle name="Normal 2 3 2 2 7 4 2 2 2" xfId="28740" xr:uid="{00000000-0005-0000-0000-000030420000}"/>
    <cellStyle name="Normal 2 3 2 2 7 4 2 3" xfId="20594" xr:uid="{00000000-0005-0000-0000-000031420000}"/>
    <cellStyle name="Normal 2 3 2 2 7 4 3" xfId="6981" xr:uid="{00000000-0005-0000-0000-000032420000}"/>
    <cellStyle name="Normal 2 3 2 2 7 4 3 2" xfId="15127" xr:uid="{00000000-0005-0000-0000-000033420000}"/>
    <cellStyle name="Normal 2 3 2 2 7 4 3 2 2" xfId="31423" xr:uid="{00000000-0005-0000-0000-000034420000}"/>
    <cellStyle name="Normal 2 3 2 2 7 4 3 3" xfId="23277" xr:uid="{00000000-0005-0000-0000-000035420000}"/>
    <cellStyle name="Normal 2 3 2 2 7 4 4" xfId="9828" xr:uid="{00000000-0005-0000-0000-000036420000}"/>
    <cellStyle name="Normal 2 3 2 2 7 4 4 2" xfId="26124" xr:uid="{00000000-0005-0000-0000-000037420000}"/>
    <cellStyle name="Normal 2 3 2 2 7 4 5" xfId="17978" xr:uid="{00000000-0005-0000-0000-000038420000}"/>
    <cellStyle name="Normal 2 3 2 2 7 5" xfId="3080" xr:uid="{00000000-0005-0000-0000-000039420000}"/>
    <cellStyle name="Normal 2 3 2 2 7 5 2" xfId="11226" xr:uid="{00000000-0005-0000-0000-00003A420000}"/>
    <cellStyle name="Normal 2 3 2 2 7 5 2 2" xfId="27522" xr:uid="{00000000-0005-0000-0000-00003B420000}"/>
    <cellStyle name="Normal 2 3 2 2 7 5 3" xfId="19376" xr:uid="{00000000-0005-0000-0000-00003C420000}"/>
    <cellStyle name="Normal 2 3 2 2 7 6" xfId="5571" xr:uid="{00000000-0005-0000-0000-00003D420000}"/>
    <cellStyle name="Normal 2 3 2 2 7 6 2" xfId="13717" xr:uid="{00000000-0005-0000-0000-00003E420000}"/>
    <cellStyle name="Normal 2 3 2 2 7 6 2 2" xfId="30013" xr:uid="{00000000-0005-0000-0000-00003F420000}"/>
    <cellStyle name="Normal 2 3 2 2 7 6 3" xfId="21867" xr:uid="{00000000-0005-0000-0000-000040420000}"/>
    <cellStyle name="Normal 2 3 2 2 7 7" xfId="8418" xr:uid="{00000000-0005-0000-0000-000041420000}"/>
    <cellStyle name="Normal 2 3 2 2 7 7 2" xfId="24714" xr:uid="{00000000-0005-0000-0000-000042420000}"/>
    <cellStyle name="Normal 2 3 2 2 7 8" xfId="16568" xr:uid="{00000000-0005-0000-0000-000043420000}"/>
    <cellStyle name="Normal 2 3 2 2 8" xfId="361" xr:uid="{00000000-0005-0000-0000-000044420000}"/>
    <cellStyle name="Normal 2 3 2 2 8 2" xfId="1067" xr:uid="{00000000-0005-0000-0000-000045420000}"/>
    <cellStyle name="Normal 2 3 2 2 8 2 2" xfId="2477" xr:uid="{00000000-0005-0000-0000-000046420000}"/>
    <cellStyle name="Normal 2 3 2 2 8 2 2 2" xfId="4981" xr:uid="{00000000-0005-0000-0000-000047420000}"/>
    <cellStyle name="Normal 2 3 2 2 8 2 2 2 2" xfId="13127" xr:uid="{00000000-0005-0000-0000-000048420000}"/>
    <cellStyle name="Normal 2 3 2 2 8 2 2 2 2 2" xfId="29423" xr:uid="{00000000-0005-0000-0000-000049420000}"/>
    <cellStyle name="Normal 2 3 2 2 8 2 2 2 3" xfId="21277" xr:uid="{00000000-0005-0000-0000-00004A420000}"/>
    <cellStyle name="Normal 2 3 2 2 8 2 2 3" xfId="7776" xr:uid="{00000000-0005-0000-0000-00004B420000}"/>
    <cellStyle name="Normal 2 3 2 2 8 2 2 3 2" xfId="15922" xr:uid="{00000000-0005-0000-0000-00004C420000}"/>
    <cellStyle name="Normal 2 3 2 2 8 2 2 3 2 2" xfId="32218" xr:uid="{00000000-0005-0000-0000-00004D420000}"/>
    <cellStyle name="Normal 2 3 2 2 8 2 2 3 3" xfId="24072" xr:uid="{00000000-0005-0000-0000-00004E420000}"/>
    <cellStyle name="Normal 2 3 2 2 8 2 2 4" xfId="10623" xr:uid="{00000000-0005-0000-0000-00004F420000}"/>
    <cellStyle name="Normal 2 3 2 2 8 2 2 4 2" xfId="26919" xr:uid="{00000000-0005-0000-0000-000050420000}"/>
    <cellStyle name="Normal 2 3 2 2 8 2 2 5" xfId="18773" xr:uid="{00000000-0005-0000-0000-000051420000}"/>
    <cellStyle name="Normal 2 3 2 2 8 2 3" xfId="3763" xr:uid="{00000000-0005-0000-0000-000052420000}"/>
    <cellStyle name="Normal 2 3 2 2 8 2 3 2" xfId="11909" xr:uid="{00000000-0005-0000-0000-000053420000}"/>
    <cellStyle name="Normal 2 3 2 2 8 2 3 2 2" xfId="28205" xr:uid="{00000000-0005-0000-0000-000054420000}"/>
    <cellStyle name="Normal 2 3 2 2 8 2 3 3" xfId="20059" xr:uid="{00000000-0005-0000-0000-000055420000}"/>
    <cellStyle name="Normal 2 3 2 2 8 2 4" xfId="6366" xr:uid="{00000000-0005-0000-0000-000056420000}"/>
    <cellStyle name="Normal 2 3 2 2 8 2 4 2" xfId="14512" xr:uid="{00000000-0005-0000-0000-000057420000}"/>
    <cellStyle name="Normal 2 3 2 2 8 2 4 2 2" xfId="30808" xr:uid="{00000000-0005-0000-0000-000058420000}"/>
    <cellStyle name="Normal 2 3 2 2 8 2 4 3" xfId="22662" xr:uid="{00000000-0005-0000-0000-000059420000}"/>
    <cellStyle name="Normal 2 3 2 2 8 2 5" xfId="9213" xr:uid="{00000000-0005-0000-0000-00005A420000}"/>
    <cellStyle name="Normal 2 3 2 2 8 2 5 2" xfId="25509" xr:uid="{00000000-0005-0000-0000-00005B420000}"/>
    <cellStyle name="Normal 2 3 2 2 8 2 6" xfId="17363" xr:uid="{00000000-0005-0000-0000-00005C420000}"/>
    <cellStyle name="Normal 2 3 2 2 8 3" xfId="1772" xr:uid="{00000000-0005-0000-0000-00005D420000}"/>
    <cellStyle name="Normal 2 3 2 2 8 3 2" xfId="4372" xr:uid="{00000000-0005-0000-0000-00005E420000}"/>
    <cellStyle name="Normal 2 3 2 2 8 3 2 2" xfId="12518" xr:uid="{00000000-0005-0000-0000-00005F420000}"/>
    <cellStyle name="Normal 2 3 2 2 8 3 2 2 2" xfId="28814" xr:uid="{00000000-0005-0000-0000-000060420000}"/>
    <cellStyle name="Normal 2 3 2 2 8 3 2 3" xfId="20668" xr:uid="{00000000-0005-0000-0000-000061420000}"/>
    <cellStyle name="Normal 2 3 2 2 8 3 3" xfId="7071" xr:uid="{00000000-0005-0000-0000-000062420000}"/>
    <cellStyle name="Normal 2 3 2 2 8 3 3 2" xfId="15217" xr:uid="{00000000-0005-0000-0000-000063420000}"/>
    <cellStyle name="Normal 2 3 2 2 8 3 3 2 2" xfId="31513" xr:uid="{00000000-0005-0000-0000-000064420000}"/>
    <cellStyle name="Normal 2 3 2 2 8 3 3 3" xfId="23367" xr:uid="{00000000-0005-0000-0000-000065420000}"/>
    <cellStyle name="Normal 2 3 2 2 8 3 4" xfId="9918" xr:uid="{00000000-0005-0000-0000-000066420000}"/>
    <cellStyle name="Normal 2 3 2 2 8 3 4 2" xfId="26214" xr:uid="{00000000-0005-0000-0000-000067420000}"/>
    <cellStyle name="Normal 2 3 2 2 8 3 5" xfId="18068" xr:uid="{00000000-0005-0000-0000-000068420000}"/>
    <cellStyle name="Normal 2 3 2 2 8 4" xfId="3154" xr:uid="{00000000-0005-0000-0000-000069420000}"/>
    <cellStyle name="Normal 2 3 2 2 8 4 2" xfId="11300" xr:uid="{00000000-0005-0000-0000-00006A420000}"/>
    <cellStyle name="Normal 2 3 2 2 8 4 2 2" xfId="27596" xr:uid="{00000000-0005-0000-0000-00006B420000}"/>
    <cellStyle name="Normal 2 3 2 2 8 4 3" xfId="19450" xr:uid="{00000000-0005-0000-0000-00006C420000}"/>
    <cellStyle name="Normal 2 3 2 2 8 5" xfId="5661" xr:uid="{00000000-0005-0000-0000-00006D420000}"/>
    <cellStyle name="Normal 2 3 2 2 8 5 2" xfId="13807" xr:uid="{00000000-0005-0000-0000-00006E420000}"/>
    <cellStyle name="Normal 2 3 2 2 8 5 2 2" xfId="30103" xr:uid="{00000000-0005-0000-0000-00006F420000}"/>
    <cellStyle name="Normal 2 3 2 2 8 5 3" xfId="21957" xr:uid="{00000000-0005-0000-0000-000070420000}"/>
    <cellStyle name="Normal 2 3 2 2 8 6" xfId="8508" xr:uid="{00000000-0005-0000-0000-000071420000}"/>
    <cellStyle name="Normal 2 3 2 2 8 6 2" xfId="24804" xr:uid="{00000000-0005-0000-0000-000072420000}"/>
    <cellStyle name="Normal 2 3 2 2 8 7" xfId="16658" xr:uid="{00000000-0005-0000-0000-000073420000}"/>
    <cellStyle name="Normal 2 3 2 2 9" xfId="695" xr:uid="{00000000-0005-0000-0000-000074420000}"/>
    <cellStyle name="Normal 2 3 2 2 9 2" xfId="696" xr:uid="{00000000-0005-0000-0000-000075420000}"/>
    <cellStyle name="Normal 2 3 2 2 9 2 2" xfId="711" xr:uid="{00000000-0005-0000-0000-000076420000}"/>
    <cellStyle name="Normal 2 3 2 2 9 2 2 10" xfId="6010" xr:uid="{00000000-0005-0000-0000-000077420000}"/>
    <cellStyle name="Normal 2 3 2 2 9 2 2 10 2" xfId="14156" xr:uid="{00000000-0005-0000-0000-000078420000}"/>
    <cellStyle name="Normal 2 3 2 2 9 2 2 10 2 2" xfId="30452" xr:uid="{00000000-0005-0000-0000-000079420000}"/>
    <cellStyle name="Normal 2 3 2 2 9 2 2 10 3" xfId="22306" xr:uid="{00000000-0005-0000-0000-00007A420000}"/>
    <cellStyle name="Normal 2 3 2 2 9 2 2 11" xfId="8857" xr:uid="{00000000-0005-0000-0000-00007B420000}"/>
    <cellStyle name="Normal 2 3 2 2 9 2 2 11 2" xfId="25153" xr:uid="{00000000-0005-0000-0000-00007C420000}"/>
    <cellStyle name="Normal 2 3 2 2 9 2 2 12" xfId="17007" xr:uid="{00000000-0005-0000-0000-00007D420000}"/>
    <cellStyle name="Normal 2 3 2 2 9 2 2 2" xfId="1416" xr:uid="{00000000-0005-0000-0000-00007E420000}"/>
    <cellStyle name="Normal 2 3 2 2 9 2 2 2 2" xfId="2826" xr:uid="{00000000-0005-0000-0000-00007F420000}"/>
    <cellStyle name="Normal 2 3 2 2 9 2 2 2 2 2" xfId="5284" xr:uid="{00000000-0005-0000-0000-000080420000}"/>
    <cellStyle name="Normal 2 3 2 2 9 2 2 2 2 2 2" xfId="13430" xr:uid="{00000000-0005-0000-0000-000081420000}"/>
    <cellStyle name="Normal 2 3 2 2 9 2 2 2 2 2 2 2" xfId="29726" xr:uid="{00000000-0005-0000-0000-000082420000}"/>
    <cellStyle name="Normal 2 3 2 2 9 2 2 2 2 2 3" xfId="21580" xr:uid="{00000000-0005-0000-0000-000083420000}"/>
    <cellStyle name="Normal 2 3 2 2 9 2 2 2 2 3" xfId="8125" xr:uid="{00000000-0005-0000-0000-000084420000}"/>
    <cellStyle name="Normal 2 3 2 2 9 2 2 2 2 3 2" xfId="16271" xr:uid="{00000000-0005-0000-0000-000085420000}"/>
    <cellStyle name="Normal 2 3 2 2 9 2 2 2 2 3 2 2" xfId="32567" xr:uid="{00000000-0005-0000-0000-000086420000}"/>
    <cellStyle name="Normal 2 3 2 2 9 2 2 2 2 3 3" xfId="24421" xr:uid="{00000000-0005-0000-0000-000087420000}"/>
    <cellStyle name="Normal 2 3 2 2 9 2 2 2 2 4" xfId="10972" xr:uid="{00000000-0005-0000-0000-000088420000}"/>
    <cellStyle name="Normal 2 3 2 2 9 2 2 2 2 4 2" xfId="27268" xr:uid="{00000000-0005-0000-0000-000089420000}"/>
    <cellStyle name="Normal 2 3 2 2 9 2 2 2 2 5" xfId="19122" xr:uid="{00000000-0005-0000-0000-00008A420000}"/>
    <cellStyle name="Normal 2 3 2 2 9 2 2 2 3" xfId="4066" xr:uid="{00000000-0005-0000-0000-00008B420000}"/>
    <cellStyle name="Normal 2 3 2 2 9 2 2 2 3 2" xfId="12212" xr:uid="{00000000-0005-0000-0000-00008C420000}"/>
    <cellStyle name="Normal 2 3 2 2 9 2 2 2 3 2 2" xfId="28508" xr:uid="{00000000-0005-0000-0000-00008D420000}"/>
    <cellStyle name="Normal 2 3 2 2 9 2 2 2 3 3" xfId="20362" xr:uid="{00000000-0005-0000-0000-00008E420000}"/>
    <cellStyle name="Normal 2 3 2 2 9 2 2 2 4" xfId="6715" xr:uid="{00000000-0005-0000-0000-00008F420000}"/>
    <cellStyle name="Normal 2 3 2 2 9 2 2 2 4 2" xfId="14861" xr:uid="{00000000-0005-0000-0000-000090420000}"/>
    <cellStyle name="Normal 2 3 2 2 9 2 2 2 4 2 2" xfId="31157" xr:uid="{00000000-0005-0000-0000-000091420000}"/>
    <cellStyle name="Normal 2 3 2 2 9 2 2 2 4 3" xfId="23011" xr:uid="{00000000-0005-0000-0000-000092420000}"/>
    <cellStyle name="Normal 2 3 2 2 9 2 2 2 5" xfId="9562" xr:uid="{00000000-0005-0000-0000-000093420000}"/>
    <cellStyle name="Normal 2 3 2 2 9 2 2 2 5 2" xfId="25858" xr:uid="{00000000-0005-0000-0000-000094420000}"/>
    <cellStyle name="Normal 2 3 2 2 9 2 2 2 6" xfId="17712" xr:uid="{00000000-0005-0000-0000-000095420000}"/>
    <cellStyle name="Normal 2 3 2 2 9 2 2 3" xfId="2121" xr:uid="{00000000-0005-0000-0000-000096420000}"/>
    <cellStyle name="Normal 2 3 2 2 9 2 2 3 2" xfId="4675" xr:uid="{00000000-0005-0000-0000-000097420000}"/>
    <cellStyle name="Normal 2 3 2 2 9 2 2 3 2 2" xfId="12821" xr:uid="{00000000-0005-0000-0000-000098420000}"/>
    <cellStyle name="Normal 2 3 2 2 9 2 2 3 2 2 2" xfId="29117" xr:uid="{00000000-0005-0000-0000-000099420000}"/>
    <cellStyle name="Normal 2 3 2 2 9 2 2 3 2 3" xfId="20971" xr:uid="{00000000-0005-0000-0000-00009A420000}"/>
    <cellStyle name="Normal 2 3 2 2 9 2 2 3 3" xfId="7420" xr:uid="{00000000-0005-0000-0000-00009B420000}"/>
    <cellStyle name="Normal 2 3 2 2 9 2 2 3 3 2" xfId="15566" xr:uid="{00000000-0005-0000-0000-00009C420000}"/>
    <cellStyle name="Normal 2 3 2 2 9 2 2 3 3 2 2" xfId="31862" xr:uid="{00000000-0005-0000-0000-00009D420000}"/>
    <cellStyle name="Normal 2 3 2 2 9 2 2 3 3 3" xfId="23716" xr:uid="{00000000-0005-0000-0000-00009E420000}"/>
    <cellStyle name="Normal 2 3 2 2 9 2 2 3 4" xfId="10267" xr:uid="{00000000-0005-0000-0000-00009F420000}"/>
    <cellStyle name="Normal 2 3 2 2 9 2 2 3 4 2" xfId="26563" xr:uid="{00000000-0005-0000-0000-0000A0420000}"/>
    <cellStyle name="Normal 2 3 2 2 9 2 2 3 5" xfId="18417" xr:uid="{00000000-0005-0000-0000-0000A1420000}"/>
    <cellStyle name="Normal 2 3 2 2 9 2 2 4" xfId="2830" xr:uid="{00000000-0005-0000-0000-0000A2420000}"/>
    <cellStyle name="Normal 2 3 2 2 9 2 2 4 2" xfId="2832" xr:uid="{00000000-0005-0000-0000-0000A3420000}"/>
    <cellStyle name="Normal 2 3 2 2 9 2 2 4 2 2" xfId="5289" xr:uid="{00000000-0005-0000-0000-0000A4420000}"/>
    <cellStyle name="Normal 2 3 2 2 9 2 2 4 2 2 2" xfId="13435" xr:uid="{00000000-0005-0000-0000-0000A5420000}"/>
    <cellStyle name="Normal 2 3 2 2 9 2 2 4 2 2 2 2" xfId="29731" xr:uid="{00000000-0005-0000-0000-0000A6420000}"/>
    <cellStyle name="Normal 2 3 2 2 9 2 2 4 2 2 3" xfId="21585" xr:uid="{00000000-0005-0000-0000-0000A7420000}"/>
    <cellStyle name="Normal 2 3 2 2 9 2 2 4 2 3" xfId="8131" xr:uid="{00000000-0005-0000-0000-0000A8420000}"/>
    <cellStyle name="Normal 2 3 2 2 9 2 2 4 2 3 2" xfId="16277" xr:uid="{00000000-0005-0000-0000-0000A9420000}"/>
    <cellStyle name="Normal 2 3 2 2 9 2 2 4 2 3 2 2" xfId="32573" xr:uid="{00000000-0005-0000-0000-0000AA420000}"/>
    <cellStyle name="Normal 2 3 2 2 9 2 2 4 2 3 3" xfId="24427" xr:uid="{00000000-0005-0000-0000-0000AB420000}"/>
    <cellStyle name="Normal 2 3 2 2 9 2 2 4 2 4" xfId="10978" xr:uid="{00000000-0005-0000-0000-0000AC420000}"/>
    <cellStyle name="Normal 2 3 2 2 9 2 2 4 2 4 2" xfId="27274" xr:uid="{00000000-0005-0000-0000-0000AD420000}"/>
    <cellStyle name="Normal 2 3 2 2 9 2 2 4 2 5" xfId="19128" xr:uid="{00000000-0005-0000-0000-0000AE420000}"/>
    <cellStyle name="Normal 2 3 2 2 9 2 2 4 3" xfId="5287" xr:uid="{00000000-0005-0000-0000-0000AF420000}"/>
    <cellStyle name="Normal 2 3 2 2 9 2 2 4 3 2" xfId="13433" xr:uid="{00000000-0005-0000-0000-0000B0420000}"/>
    <cellStyle name="Normal 2 3 2 2 9 2 2 4 3 2 2" xfId="29729" xr:uid="{00000000-0005-0000-0000-0000B1420000}"/>
    <cellStyle name="Normal 2 3 2 2 9 2 2 4 3 3" xfId="21583" xr:uid="{00000000-0005-0000-0000-0000B2420000}"/>
    <cellStyle name="Normal 2 3 2 2 9 2 2 4 4" xfId="8129" xr:uid="{00000000-0005-0000-0000-0000B3420000}"/>
    <cellStyle name="Normal 2 3 2 2 9 2 2 4 4 2" xfId="16275" xr:uid="{00000000-0005-0000-0000-0000B4420000}"/>
    <cellStyle name="Normal 2 3 2 2 9 2 2 4 4 2 2" xfId="32571" xr:uid="{00000000-0005-0000-0000-0000B5420000}"/>
    <cellStyle name="Normal 2 3 2 2 9 2 2 4 4 3" xfId="24425" xr:uid="{00000000-0005-0000-0000-0000B6420000}"/>
    <cellStyle name="Normal 2 3 2 2 9 2 2 4 5" xfId="10976" xr:uid="{00000000-0005-0000-0000-0000B7420000}"/>
    <cellStyle name="Normal 2 3 2 2 9 2 2 4 5 2" xfId="27272" xr:uid="{00000000-0005-0000-0000-0000B8420000}"/>
    <cellStyle name="Normal 2 3 2 2 9 2 2 4 6" xfId="19126" xr:uid="{00000000-0005-0000-0000-0000B9420000}"/>
    <cellStyle name="Normal 2 3 2 2 9 2 2 5" xfId="2836" xr:uid="{00000000-0005-0000-0000-0000BA420000}"/>
    <cellStyle name="Normal 2 3 2 2 9 2 2 5 2" xfId="5293" xr:uid="{00000000-0005-0000-0000-0000BB420000}"/>
    <cellStyle name="Normal 2 3 2 2 9 2 2 5 2 2" xfId="13439" xr:uid="{00000000-0005-0000-0000-0000BC420000}"/>
    <cellStyle name="Normal 2 3 2 2 9 2 2 5 2 2 2" xfId="29735" xr:uid="{00000000-0005-0000-0000-0000BD420000}"/>
    <cellStyle name="Normal 2 3 2 2 9 2 2 5 2 3" xfId="21589" xr:uid="{00000000-0005-0000-0000-0000BE420000}"/>
    <cellStyle name="Normal 2 3 2 2 9 2 2 5 3" xfId="8135" xr:uid="{00000000-0005-0000-0000-0000BF420000}"/>
    <cellStyle name="Normal 2 3 2 2 9 2 2 5 3 2" xfId="16281" xr:uid="{00000000-0005-0000-0000-0000C0420000}"/>
    <cellStyle name="Normal 2 3 2 2 9 2 2 5 3 2 2" xfId="32577" xr:uid="{00000000-0005-0000-0000-0000C1420000}"/>
    <cellStyle name="Normal 2 3 2 2 9 2 2 5 3 3" xfId="24431" xr:uid="{00000000-0005-0000-0000-0000C2420000}"/>
    <cellStyle name="Normal 2 3 2 2 9 2 2 5 4" xfId="10982" xr:uid="{00000000-0005-0000-0000-0000C3420000}"/>
    <cellStyle name="Normal 2 3 2 2 9 2 2 5 4 2" xfId="27278" xr:uid="{00000000-0005-0000-0000-0000C4420000}"/>
    <cellStyle name="Normal 2 3 2 2 9 2 2 5 5" xfId="16302" xr:uid="{00000000-0005-0000-0000-0000C5420000}"/>
    <cellStyle name="Normal 2 3 2 2 9 2 2 5 5 2" xfId="32598" xr:uid="{00000000-0005-0000-0000-0000C6420000}"/>
    <cellStyle name="Normal 2 3 2 2 9 2 2 5 5 3" xfId="32600" xr:uid="{00000000-0005-0000-0000-0000C7420000}"/>
    <cellStyle name="Normal 2 3 2 2 9 2 2 5 5 3 2" xfId="32601" xr:uid="{00000000-0005-0000-0000-0000C8420000}"/>
    <cellStyle name="Normal 2 3 2 2 9 2 2 5 5 3 2 2" xfId="32609" xr:uid="{00000000-0005-0000-0000-0000C9420000}"/>
    <cellStyle name="Normal 2 3 2 2 9 2 2 5 5 3 2 2 2" xfId="32633" xr:uid="{00000000-0005-0000-0000-0000CA420000}"/>
    <cellStyle name="Normal 2 3 2 2 9 2 2 5 5 5" xfId="32615" xr:uid="{00000000-0005-0000-0000-0000CB420000}"/>
    <cellStyle name="Normal 2 3 2 2 9 2 2 5 5 5 2" xfId="32618" xr:uid="{00000000-0005-0000-0000-0000CC420000}"/>
    <cellStyle name="Normal 2 3 2 2 9 2 2 5 5 5 2 2" xfId="32621" xr:uid="{00000000-0005-0000-0000-0000CD420000}"/>
    <cellStyle name="Normal 2 3 2 2 9 2 2 5 6" xfId="19132" xr:uid="{00000000-0005-0000-0000-0000CE420000}"/>
    <cellStyle name="Normal 2 3 2 2 9 2 2 5 7" xfId="32624" xr:uid="{00000000-0005-0000-0000-0000CF420000}"/>
    <cellStyle name="Normal 2 3 2 2 9 2 2 5 7 2" xfId="32631" xr:uid="{00000000-0005-0000-0000-0000D0420000}"/>
    <cellStyle name="Normal 2 3 2 2 9 2 2 6" xfId="2838" xr:uid="{00000000-0005-0000-0000-0000D1420000}"/>
    <cellStyle name="Normal 2 3 2 2 9 2 2 6 2" xfId="2844" xr:uid="{00000000-0005-0000-0000-0000D2420000}"/>
    <cellStyle name="Normal 2 3 2 2 9 2 2 6 2 2" xfId="5301" xr:uid="{00000000-0005-0000-0000-0000D3420000}"/>
    <cellStyle name="Normal 2 3 2 2 9 2 2 6 2 2 2" xfId="13447" xr:uid="{00000000-0005-0000-0000-0000D4420000}"/>
    <cellStyle name="Normal 2 3 2 2 9 2 2 6 2 2 2 2" xfId="29743" xr:uid="{00000000-0005-0000-0000-0000D5420000}"/>
    <cellStyle name="Normal 2 3 2 2 9 2 2 6 2 2 3" xfId="21597" xr:uid="{00000000-0005-0000-0000-0000D6420000}"/>
    <cellStyle name="Normal 2 3 2 2 9 2 2 6 2 3" xfId="8143" xr:uid="{00000000-0005-0000-0000-0000D7420000}"/>
    <cellStyle name="Normal 2 3 2 2 9 2 2 6 2 3 2" xfId="16289" xr:uid="{00000000-0005-0000-0000-0000D8420000}"/>
    <cellStyle name="Normal 2 3 2 2 9 2 2 6 2 3 2 2" xfId="32585" xr:uid="{00000000-0005-0000-0000-0000D9420000}"/>
    <cellStyle name="Normal 2 3 2 2 9 2 2 6 2 3 3" xfId="24439" xr:uid="{00000000-0005-0000-0000-0000DA420000}"/>
    <cellStyle name="Normal 2 3 2 2 9 2 2 6 2 4" xfId="10990" xr:uid="{00000000-0005-0000-0000-0000DB420000}"/>
    <cellStyle name="Normal 2 3 2 2 9 2 2 6 2 4 2" xfId="27286" xr:uid="{00000000-0005-0000-0000-0000DC420000}"/>
    <cellStyle name="Normal 2 3 2 2 9 2 2 6 2 5" xfId="19140" xr:uid="{00000000-0005-0000-0000-0000DD420000}"/>
    <cellStyle name="Normal 2 3 2 2 9 2 2 6 3" xfId="5295" xr:uid="{00000000-0005-0000-0000-0000DE420000}"/>
    <cellStyle name="Normal 2 3 2 2 9 2 2 6 3 2" xfId="13441" xr:uid="{00000000-0005-0000-0000-0000DF420000}"/>
    <cellStyle name="Normal 2 3 2 2 9 2 2 6 3 2 2" xfId="29737" xr:uid="{00000000-0005-0000-0000-0000E0420000}"/>
    <cellStyle name="Normal 2 3 2 2 9 2 2 6 3 3" xfId="21591" xr:uid="{00000000-0005-0000-0000-0000E1420000}"/>
    <cellStyle name="Normal 2 3 2 2 9 2 2 6 4" xfId="8137" xr:uid="{00000000-0005-0000-0000-0000E2420000}"/>
    <cellStyle name="Normal 2 3 2 2 9 2 2 6 4 2" xfId="16283" xr:uid="{00000000-0005-0000-0000-0000E3420000}"/>
    <cellStyle name="Normal 2 3 2 2 9 2 2 6 4 2 2" xfId="32579" xr:uid="{00000000-0005-0000-0000-0000E4420000}"/>
    <cellStyle name="Normal 2 3 2 2 9 2 2 6 4 3" xfId="24433" xr:uid="{00000000-0005-0000-0000-0000E5420000}"/>
    <cellStyle name="Normal 2 3 2 2 9 2 2 6 5" xfId="10984" xr:uid="{00000000-0005-0000-0000-0000E6420000}"/>
    <cellStyle name="Normal 2 3 2 2 9 2 2 6 5 2" xfId="27280" xr:uid="{00000000-0005-0000-0000-0000E7420000}"/>
    <cellStyle name="Normal 2 3 2 2 9 2 2 6 6" xfId="19134" xr:uid="{00000000-0005-0000-0000-0000E8420000}"/>
    <cellStyle name="Normal 2 3 2 2 9 2 2 7" xfId="2846" xr:uid="{00000000-0005-0000-0000-0000E9420000}"/>
    <cellStyle name="Normal 2 3 2 2 9 2 2 7 2" xfId="5303" xr:uid="{00000000-0005-0000-0000-0000EA420000}"/>
    <cellStyle name="Normal 2 3 2 2 9 2 2 7 2 2" xfId="13449" xr:uid="{00000000-0005-0000-0000-0000EB420000}"/>
    <cellStyle name="Normal 2 3 2 2 9 2 2 7 2 2 2" xfId="29745" xr:uid="{00000000-0005-0000-0000-0000EC420000}"/>
    <cellStyle name="Normal 2 3 2 2 9 2 2 7 2 3" xfId="21599" xr:uid="{00000000-0005-0000-0000-0000ED420000}"/>
    <cellStyle name="Normal 2 3 2 2 9 2 2 7 3" xfId="8145" xr:uid="{00000000-0005-0000-0000-0000EE420000}"/>
    <cellStyle name="Normal 2 3 2 2 9 2 2 7 3 2" xfId="16291" xr:uid="{00000000-0005-0000-0000-0000EF420000}"/>
    <cellStyle name="Normal 2 3 2 2 9 2 2 7 3 2 2" xfId="32587" xr:uid="{00000000-0005-0000-0000-0000F0420000}"/>
    <cellStyle name="Normal 2 3 2 2 9 2 2 7 3 3" xfId="24441" xr:uid="{00000000-0005-0000-0000-0000F1420000}"/>
    <cellStyle name="Normal 2 3 2 2 9 2 2 7 4" xfId="10992" xr:uid="{00000000-0005-0000-0000-0000F2420000}"/>
    <cellStyle name="Normal 2 3 2 2 9 2 2 7 4 2" xfId="27288" xr:uid="{00000000-0005-0000-0000-0000F3420000}"/>
    <cellStyle name="Normal 2 3 2 2 9 2 2 7 5" xfId="19142" xr:uid="{00000000-0005-0000-0000-0000F4420000}"/>
    <cellStyle name="Normal 2 3 2 2 9 2 2 8" xfId="2848" xr:uid="{00000000-0005-0000-0000-0000F5420000}"/>
    <cellStyle name="Normal 2 3 2 2 9 2 2 8 2" xfId="5305" xr:uid="{00000000-0005-0000-0000-0000F6420000}"/>
    <cellStyle name="Normal 2 3 2 2 9 2 2 8 2 2" xfId="13451" xr:uid="{00000000-0005-0000-0000-0000F7420000}"/>
    <cellStyle name="Normal 2 3 2 2 9 2 2 8 2 2 2" xfId="29747" xr:uid="{00000000-0005-0000-0000-0000F8420000}"/>
    <cellStyle name="Normal 2 3 2 2 9 2 2 8 2 3" xfId="21601" xr:uid="{00000000-0005-0000-0000-0000F9420000}"/>
    <cellStyle name="Normal 2 3 2 2 9 2 2 8 3" xfId="8147" xr:uid="{00000000-0005-0000-0000-0000FA420000}"/>
    <cellStyle name="Normal 2 3 2 2 9 2 2 8 3 2" xfId="16293" xr:uid="{00000000-0005-0000-0000-0000FB420000}"/>
    <cellStyle name="Normal 2 3 2 2 9 2 2 8 3 2 2" xfId="32589" xr:uid="{00000000-0005-0000-0000-0000FC420000}"/>
    <cellStyle name="Normal 2 3 2 2 9 2 2 8 3 3" xfId="24443" xr:uid="{00000000-0005-0000-0000-0000FD420000}"/>
    <cellStyle name="Normal 2 3 2 2 9 2 2 8 4" xfId="8151" xr:uid="{00000000-0005-0000-0000-0000FE420000}"/>
    <cellStyle name="Normal 2 3 2 2 9 2 2 8 4 2" xfId="16297" xr:uid="{00000000-0005-0000-0000-0000FF420000}"/>
    <cellStyle name="Normal 2 3 2 2 9 2 2 8 4 2 2" xfId="32593" xr:uid="{00000000-0005-0000-0000-000000430000}"/>
    <cellStyle name="Normal 2 3 2 2 9 2 2 8 4 3" xfId="16301" xr:uid="{00000000-0005-0000-0000-000001430000}"/>
    <cellStyle name="Normal 2 3 2 2 9 2 2 8 4 3 2" xfId="32597" xr:uid="{00000000-0005-0000-0000-000002430000}"/>
    <cellStyle name="Normal 2 3 2 2 9 2 2 8 4 4" xfId="24447" xr:uid="{00000000-0005-0000-0000-000003430000}"/>
    <cellStyle name="Normal 2 3 2 2 9 2 2 8 5" xfId="10994" xr:uid="{00000000-0005-0000-0000-000004430000}"/>
    <cellStyle name="Normal 2 3 2 2 9 2 2 8 5 2" xfId="27290" xr:uid="{00000000-0005-0000-0000-000005430000}"/>
    <cellStyle name="Normal 2 3 2 2 9 2 2 8 6" xfId="19144" xr:uid="{00000000-0005-0000-0000-000006430000}"/>
    <cellStyle name="Normal 2 3 2 2 9 2 2 9" xfId="3457" xr:uid="{00000000-0005-0000-0000-000007430000}"/>
    <cellStyle name="Normal 2 3 2 2 9 2 2 9 2" xfId="11603" xr:uid="{00000000-0005-0000-0000-000008430000}"/>
    <cellStyle name="Normal 2 3 2 2 9 2 2 9 2 2" xfId="27899" xr:uid="{00000000-0005-0000-0000-000009430000}"/>
    <cellStyle name="Normal 2 3 2 2 9 2 2 9 3" xfId="19753" xr:uid="{00000000-0005-0000-0000-00000A430000}"/>
    <cellStyle name="Normal 2 3 2 2 9 2 3" xfId="1402" xr:uid="{00000000-0005-0000-0000-00000B430000}"/>
    <cellStyle name="Normal 2 3 2 2 9 2 3 2" xfId="2812" xr:uid="{00000000-0005-0000-0000-00000C430000}"/>
    <cellStyle name="Normal 2 3 2 2 9 2 3 2 2" xfId="5270" xr:uid="{00000000-0005-0000-0000-00000D430000}"/>
    <cellStyle name="Normal 2 3 2 2 9 2 3 2 2 2" xfId="13416" xr:uid="{00000000-0005-0000-0000-00000E430000}"/>
    <cellStyle name="Normal 2 3 2 2 9 2 3 2 2 2 2" xfId="29712" xr:uid="{00000000-0005-0000-0000-00000F430000}"/>
    <cellStyle name="Normal 2 3 2 2 9 2 3 2 2 3" xfId="21566" xr:uid="{00000000-0005-0000-0000-000010430000}"/>
    <cellStyle name="Normal 2 3 2 2 9 2 3 2 3" xfId="8111" xr:uid="{00000000-0005-0000-0000-000011430000}"/>
    <cellStyle name="Normal 2 3 2 2 9 2 3 2 3 2" xfId="16257" xr:uid="{00000000-0005-0000-0000-000012430000}"/>
    <cellStyle name="Normal 2 3 2 2 9 2 3 2 3 2 2" xfId="32553" xr:uid="{00000000-0005-0000-0000-000013430000}"/>
    <cellStyle name="Normal 2 3 2 2 9 2 3 2 3 3" xfId="24407" xr:uid="{00000000-0005-0000-0000-000014430000}"/>
    <cellStyle name="Normal 2 3 2 2 9 2 3 2 4" xfId="10958" xr:uid="{00000000-0005-0000-0000-000015430000}"/>
    <cellStyle name="Normal 2 3 2 2 9 2 3 2 4 2" xfId="27254" xr:uid="{00000000-0005-0000-0000-000016430000}"/>
    <cellStyle name="Normal 2 3 2 2 9 2 3 2 5" xfId="19108" xr:uid="{00000000-0005-0000-0000-000017430000}"/>
    <cellStyle name="Normal 2 3 2 2 9 2 3 3" xfId="4052" xr:uid="{00000000-0005-0000-0000-000018430000}"/>
    <cellStyle name="Normal 2 3 2 2 9 2 3 3 2" xfId="12198" xr:uid="{00000000-0005-0000-0000-000019430000}"/>
    <cellStyle name="Normal 2 3 2 2 9 2 3 3 2 2" xfId="28494" xr:uid="{00000000-0005-0000-0000-00001A430000}"/>
    <cellStyle name="Normal 2 3 2 2 9 2 3 3 3" xfId="20348" xr:uid="{00000000-0005-0000-0000-00001B430000}"/>
    <cellStyle name="Normal 2 3 2 2 9 2 3 4" xfId="6701" xr:uid="{00000000-0005-0000-0000-00001C430000}"/>
    <cellStyle name="Normal 2 3 2 2 9 2 3 4 2" xfId="14847" xr:uid="{00000000-0005-0000-0000-00001D430000}"/>
    <cellStyle name="Normal 2 3 2 2 9 2 3 4 2 2" xfId="31143" xr:uid="{00000000-0005-0000-0000-00001E430000}"/>
    <cellStyle name="Normal 2 3 2 2 9 2 3 4 3" xfId="22997" xr:uid="{00000000-0005-0000-0000-00001F430000}"/>
    <cellStyle name="Normal 2 3 2 2 9 2 3 5" xfId="9548" xr:uid="{00000000-0005-0000-0000-000020430000}"/>
    <cellStyle name="Normal 2 3 2 2 9 2 3 5 2" xfId="25844" xr:uid="{00000000-0005-0000-0000-000021430000}"/>
    <cellStyle name="Normal 2 3 2 2 9 2 3 6" xfId="17698" xr:uid="{00000000-0005-0000-0000-000022430000}"/>
    <cellStyle name="Normal 2 3 2 2 9 2 4" xfId="2107" xr:uid="{00000000-0005-0000-0000-000023430000}"/>
    <cellStyle name="Normal 2 3 2 2 9 2 4 2" xfId="4661" xr:uid="{00000000-0005-0000-0000-000024430000}"/>
    <cellStyle name="Normal 2 3 2 2 9 2 4 2 2" xfId="12807" xr:uid="{00000000-0005-0000-0000-000025430000}"/>
    <cellStyle name="Normal 2 3 2 2 9 2 4 2 2 2" xfId="29103" xr:uid="{00000000-0005-0000-0000-000026430000}"/>
    <cellStyle name="Normal 2 3 2 2 9 2 4 2 3" xfId="20957" xr:uid="{00000000-0005-0000-0000-000027430000}"/>
    <cellStyle name="Normal 2 3 2 2 9 2 4 3" xfId="7406" xr:uid="{00000000-0005-0000-0000-000028430000}"/>
    <cellStyle name="Normal 2 3 2 2 9 2 4 3 2" xfId="15552" xr:uid="{00000000-0005-0000-0000-000029430000}"/>
    <cellStyle name="Normal 2 3 2 2 9 2 4 3 2 2" xfId="31848" xr:uid="{00000000-0005-0000-0000-00002A430000}"/>
    <cellStyle name="Normal 2 3 2 2 9 2 4 3 3" xfId="23702" xr:uid="{00000000-0005-0000-0000-00002B430000}"/>
    <cellStyle name="Normal 2 3 2 2 9 2 4 4" xfId="10253" xr:uid="{00000000-0005-0000-0000-00002C430000}"/>
    <cellStyle name="Normal 2 3 2 2 9 2 4 4 2" xfId="26549" xr:uid="{00000000-0005-0000-0000-00002D430000}"/>
    <cellStyle name="Normal 2 3 2 2 9 2 4 5" xfId="18403" xr:uid="{00000000-0005-0000-0000-00002E430000}"/>
    <cellStyle name="Normal 2 3 2 2 9 2 5" xfId="3443" xr:uid="{00000000-0005-0000-0000-00002F430000}"/>
    <cellStyle name="Normal 2 3 2 2 9 2 5 2" xfId="11589" xr:uid="{00000000-0005-0000-0000-000030430000}"/>
    <cellStyle name="Normal 2 3 2 2 9 2 5 2 2" xfId="27885" xr:uid="{00000000-0005-0000-0000-000031430000}"/>
    <cellStyle name="Normal 2 3 2 2 9 2 5 3" xfId="19739" xr:uid="{00000000-0005-0000-0000-000032430000}"/>
    <cellStyle name="Normal 2 3 2 2 9 2 6" xfId="5996" xr:uid="{00000000-0005-0000-0000-000033430000}"/>
    <cellStyle name="Normal 2 3 2 2 9 2 6 2" xfId="14142" xr:uid="{00000000-0005-0000-0000-000034430000}"/>
    <cellStyle name="Normal 2 3 2 2 9 2 6 2 2" xfId="30438" xr:uid="{00000000-0005-0000-0000-000035430000}"/>
    <cellStyle name="Normal 2 3 2 2 9 2 6 3" xfId="22292" xr:uid="{00000000-0005-0000-0000-000036430000}"/>
    <cellStyle name="Normal 2 3 2 2 9 2 7" xfId="8843" xr:uid="{00000000-0005-0000-0000-000037430000}"/>
    <cellStyle name="Normal 2 3 2 2 9 2 7 2" xfId="25139" xr:uid="{00000000-0005-0000-0000-000038430000}"/>
    <cellStyle name="Normal 2 3 2 2 9 2 8" xfId="16993" xr:uid="{00000000-0005-0000-0000-000039430000}"/>
    <cellStyle name="Normal 2 3 2 2 9 3" xfId="1401" xr:uid="{00000000-0005-0000-0000-00003A430000}"/>
    <cellStyle name="Normal 2 3 2 2 9 3 2" xfId="2811" xr:uid="{00000000-0005-0000-0000-00003B430000}"/>
    <cellStyle name="Normal 2 3 2 2 9 3 2 2" xfId="5269" xr:uid="{00000000-0005-0000-0000-00003C430000}"/>
    <cellStyle name="Normal 2 3 2 2 9 3 2 2 2" xfId="13415" xr:uid="{00000000-0005-0000-0000-00003D430000}"/>
    <cellStyle name="Normal 2 3 2 2 9 3 2 2 2 2" xfId="29711" xr:uid="{00000000-0005-0000-0000-00003E430000}"/>
    <cellStyle name="Normal 2 3 2 2 9 3 2 2 3" xfId="21565" xr:uid="{00000000-0005-0000-0000-00003F430000}"/>
    <cellStyle name="Normal 2 3 2 2 9 3 2 3" xfId="8110" xr:uid="{00000000-0005-0000-0000-000040430000}"/>
    <cellStyle name="Normal 2 3 2 2 9 3 2 3 2" xfId="16256" xr:uid="{00000000-0005-0000-0000-000041430000}"/>
    <cellStyle name="Normal 2 3 2 2 9 3 2 3 2 2" xfId="32552" xr:uid="{00000000-0005-0000-0000-000042430000}"/>
    <cellStyle name="Normal 2 3 2 2 9 3 2 3 3" xfId="24406" xr:uid="{00000000-0005-0000-0000-000043430000}"/>
    <cellStyle name="Normal 2 3 2 2 9 3 2 4" xfId="10957" xr:uid="{00000000-0005-0000-0000-000044430000}"/>
    <cellStyle name="Normal 2 3 2 2 9 3 2 4 2" xfId="27253" xr:uid="{00000000-0005-0000-0000-000045430000}"/>
    <cellStyle name="Normal 2 3 2 2 9 3 2 5" xfId="19107" xr:uid="{00000000-0005-0000-0000-000046430000}"/>
    <cellStyle name="Normal 2 3 2 2 9 3 3" xfId="4051" xr:uid="{00000000-0005-0000-0000-000047430000}"/>
    <cellStyle name="Normal 2 3 2 2 9 3 3 2" xfId="12197" xr:uid="{00000000-0005-0000-0000-000048430000}"/>
    <cellStyle name="Normal 2 3 2 2 9 3 3 2 2" xfId="28493" xr:uid="{00000000-0005-0000-0000-000049430000}"/>
    <cellStyle name="Normal 2 3 2 2 9 3 3 3" xfId="20347" xr:uid="{00000000-0005-0000-0000-00004A430000}"/>
    <cellStyle name="Normal 2 3 2 2 9 3 4" xfId="6700" xr:uid="{00000000-0005-0000-0000-00004B430000}"/>
    <cellStyle name="Normal 2 3 2 2 9 3 4 2" xfId="14846" xr:uid="{00000000-0005-0000-0000-00004C430000}"/>
    <cellStyle name="Normal 2 3 2 2 9 3 4 2 2" xfId="31142" xr:uid="{00000000-0005-0000-0000-00004D430000}"/>
    <cellStyle name="Normal 2 3 2 2 9 3 4 3" xfId="22996" xr:uid="{00000000-0005-0000-0000-00004E430000}"/>
    <cellStyle name="Normal 2 3 2 2 9 3 5" xfId="9547" xr:uid="{00000000-0005-0000-0000-00004F430000}"/>
    <cellStyle name="Normal 2 3 2 2 9 3 5 2" xfId="25843" xr:uid="{00000000-0005-0000-0000-000050430000}"/>
    <cellStyle name="Normal 2 3 2 2 9 3 6" xfId="17697" xr:uid="{00000000-0005-0000-0000-000051430000}"/>
    <cellStyle name="Normal 2 3 2 2 9 4" xfId="2106" xr:uid="{00000000-0005-0000-0000-000052430000}"/>
    <cellStyle name="Normal 2 3 2 2 9 4 2" xfId="4660" xr:uid="{00000000-0005-0000-0000-000053430000}"/>
    <cellStyle name="Normal 2 3 2 2 9 4 2 2" xfId="12806" xr:uid="{00000000-0005-0000-0000-000054430000}"/>
    <cellStyle name="Normal 2 3 2 2 9 4 2 2 2" xfId="29102" xr:uid="{00000000-0005-0000-0000-000055430000}"/>
    <cellStyle name="Normal 2 3 2 2 9 4 2 3" xfId="20956" xr:uid="{00000000-0005-0000-0000-000056430000}"/>
    <cellStyle name="Normal 2 3 2 2 9 4 3" xfId="7405" xr:uid="{00000000-0005-0000-0000-000057430000}"/>
    <cellStyle name="Normal 2 3 2 2 9 4 3 2" xfId="15551" xr:uid="{00000000-0005-0000-0000-000058430000}"/>
    <cellStyle name="Normal 2 3 2 2 9 4 3 2 2" xfId="31847" xr:uid="{00000000-0005-0000-0000-000059430000}"/>
    <cellStyle name="Normal 2 3 2 2 9 4 3 3" xfId="23701" xr:uid="{00000000-0005-0000-0000-00005A430000}"/>
    <cellStyle name="Normal 2 3 2 2 9 4 4" xfId="10252" xr:uid="{00000000-0005-0000-0000-00005B430000}"/>
    <cellStyle name="Normal 2 3 2 2 9 4 4 2" xfId="26548" xr:uid="{00000000-0005-0000-0000-00005C430000}"/>
    <cellStyle name="Normal 2 3 2 2 9 4 5" xfId="18402" xr:uid="{00000000-0005-0000-0000-00005D430000}"/>
    <cellStyle name="Normal 2 3 2 2 9 5" xfId="3442" xr:uid="{00000000-0005-0000-0000-00005E430000}"/>
    <cellStyle name="Normal 2 3 2 2 9 5 2" xfId="11588" xr:uid="{00000000-0005-0000-0000-00005F430000}"/>
    <cellStyle name="Normal 2 3 2 2 9 5 2 2" xfId="27884" xr:uid="{00000000-0005-0000-0000-000060430000}"/>
    <cellStyle name="Normal 2 3 2 2 9 5 3" xfId="19738" xr:uid="{00000000-0005-0000-0000-000061430000}"/>
    <cellStyle name="Normal 2 3 2 2 9 6" xfId="5995" xr:uid="{00000000-0005-0000-0000-000062430000}"/>
    <cellStyle name="Normal 2 3 2 2 9 6 2" xfId="14141" xr:uid="{00000000-0005-0000-0000-000063430000}"/>
    <cellStyle name="Normal 2 3 2 2 9 6 2 2" xfId="30437" xr:uid="{00000000-0005-0000-0000-000064430000}"/>
    <cellStyle name="Normal 2 3 2 2 9 6 3" xfId="22291" xr:uid="{00000000-0005-0000-0000-000065430000}"/>
    <cellStyle name="Normal 2 3 2 2 9 7" xfId="8842" xr:uid="{00000000-0005-0000-0000-000066430000}"/>
    <cellStyle name="Normal 2 3 2 2 9 7 2" xfId="25138" xr:uid="{00000000-0005-0000-0000-000067430000}"/>
    <cellStyle name="Normal 2 3 2 2 9 8" xfId="16992" xr:uid="{00000000-0005-0000-0000-000068430000}"/>
    <cellStyle name="Normal 2 3 2 3" xfId="24" xr:uid="{00000000-0005-0000-0000-000069430000}"/>
    <cellStyle name="Normal 2 3 2 3 10" xfId="2864" xr:uid="{00000000-0005-0000-0000-00006A430000}"/>
    <cellStyle name="Normal 2 3 2 3 10 2" xfId="11010" xr:uid="{00000000-0005-0000-0000-00006B430000}"/>
    <cellStyle name="Normal 2 3 2 3 10 2 2" xfId="27306" xr:uid="{00000000-0005-0000-0000-00006C430000}"/>
    <cellStyle name="Normal 2 3 2 3 10 3" xfId="19160" xr:uid="{00000000-0005-0000-0000-00006D430000}"/>
    <cellStyle name="Normal 2 3 2 3 11" xfId="5324" xr:uid="{00000000-0005-0000-0000-00006E430000}"/>
    <cellStyle name="Normal 2 3 2 3 11 2" xfId="13470" xr:uid="{00000000-0005-0000-0000-00006F430000}"/>
    <cellStyle name="Normal 2 3 2 3 11 2 2" xfId="29766" xr:uid="{00000000-0005-0000-0000-000070430000}"/>
    <cellStyle name="Normal 2 3 2 3 11 3" xfId="21620" xr:uid="{00000000-0005-0000-0000-000071430000}"/>
    <cellStyle name="Normal 2 3 2 3 12" xfId="8171" xr:uid="{00000000-0005-0000-0000-000072430000}"/>
    <cellStyle name="Normal 2 3 2 3 12 2" xfId="24467" xr:uid="{00000000-0005-0000-0000-000073430000}"/>
    <cellStyle name="Normal 2 3 2 3 13" xfId="16321" xr:uid="{00000000-0005-0000-0000-000074430000}"/>
    <cellStyle name="Normal 2 3 2 3 2" xfId="46" xr:uid="{00000000-0005-0000-0000-000075430000}"/>
    <cellStyle name="Normal 2 3 2 3 2 10" xfId="5346" xr:uid="{00000000-0005-0000-0000-000076430000}"/>
    <cellStyle name="Normal 2 3 2 3 2 10 2" xfId="13492" xr:uid="{00000000-0005-0000-0000-000077430000}"/>
    <cellStyle name="Normal 2 3 2 3 2 10 2 2" xfId="29788" xr:uid="{00000000-0005-0000-0000-000078430000}"/>
    <cellStyle name="Normal 2 3 2 3 2 10 3" xfId="21642" xr:uid="{00000000-0005-0000-0000-000079430000}"/>
    <cellStyle name="Normal 2 3 2 3 2 11" xfId="8193" xr:uid="{00000000-0005-0000-0000-00007A430000}"/>
    <cellStyle name="Normal 2 3 2 3 2 11 2" xfId="24489" xr:uid="{00000000-0005-0000-0000-00007B430000}"/>
    <cellStyle name="Normal 2 3 2 3 2 12" xfId="16343" xr:uid="{00000000-0005-0000-0000-00007C430000}"/>
    <cellStyle name="Normal 2 3 2 3 2 2" xfId="90" xr:uid="{00000000-0005-0000-0000-00007D430000}"/>
    <cellStyle name="Normal 2 3 2 3 2 2 10" xfId="8237" xr:uid="{00000000-0005-0000-0000-00007E430000}"/>
    <cellStyle name="Normal 2 3 2 3 2 2 10 2" xfId="24533" xr:uid="{00000000-0005-0000-0000-00007F430000}"/>
    <cellStyle name="Normal 2 3 2 3 2 2 11" xfId="16387" xr:uid="{00000000-0005-0000-0000-000080430000}"/>
    <cellStyle name="Normal 2 3 2 3 2 2 2" xfId="180" xr:uid="{00000000-0005-0000-0000-000081430000}"/>
    <cellStyle name="Normal 2 3 2 3 2 2 2 2" xfId="524" xr:uid="{00000000-0005-0000-0000-000082430000}"/>
    <cellStyle name="Normal 2 3 2 3 2 2 2 2 2" xfId="1230" xr:uid="{00000000-0005-0000-0000-000083430000}"/>
    <cellStyle name="Normal 2 3 2 3 2 2 2 2 2 2" xfId="2640" xr:uid="{00000000-0005-0000-0000-000084430000}"/>
    <cellStyle name="Normal 2 3 2 3 2 2 2 2 2 2 2" xfId="5115" xr:uid="{00000000-0005-0000-0000-000085430000}"/>
    <cellStyle name="Normal 2 3 2 3 2 2 2 2 2 2 2 2" xfId="13261" xr:uid="{00000000-0005-0000-0000-000086430000}"/>
    <cellStyle name="Normal 2 3 2 3 2 2 2 2 2 2 2 2 2" xfId="29557" xr:uid="{00000000-0005-0000-0000-000087430000}"/>
    <cellStyle name="Normal 2 3 2 3 2 2 2 2 2 2 2 3" xfId="21411" xr:uid="{00000000-0005-0000-0000-000088430000}"/>
    <cellStyle name="Normal 2 3 2 3 2 2 2 2 2 2 3" xfId="7939" xr:uid="{00000000-0005-0000-0000-000089430000}"/>
    <cellStyle name="Normal 2 3 2 3 2 2 2 2 2 2 3 2" xfId="16085" xr:uid="{00000000-0005-0000-0000-00008A430000}"/>
    <cellStyle name="Normal 2 3 2 3 2 2 2 2 2 2 3 2 2" xfId="32381" xr:uid="{00000000-0005-0000-0000-00008B430000}"/>
    <cellStyle name="Normal 2 3 2 3 2 2 2 2 2 2 3 3" xfId="24235" xr:uid="{00000000-0005-0000-0000-00008C430000}"/>
    <cellStyle name="Normal 2 3 2 3 2 2 2 2 2 2 4" xfId="10786" xr:uid="{00000000-0005-0000-0000-00008D430000}"/>
    <cellStyle name="Normal 2 3 2 3 2 2 2 2 2 2 4 2" xfId="27082" xr:uid="{00000000-0005-0000-0000-00008E430000}"/>
    <cellStyle name="Normal 2 3 2 3 2 2 2 2 2 2 5" xfId="18936" xr:uid="{00000000-0005-0000-0000-00008F430000}"/>
    <cellStyle name="Normal 2 3 2 3 2 2 2 2 2 3" xfId="3897" xr:uid="{00000000-0005-0000-0000-000090430000}"/>
    <cellStyle name="Normal 2 3 2 3 2 2 2 2 2 3 2" xfId="12043" xr:uid="{00000000-0005-0000-0000-000091430000}"/>
    <cellStyle name="Normal 2 3 2 3 2 2 2 2 2 3 2 2" xfId="28339" xr:uid="{00000000-0005-0000-0000-000092430000}"/>
    <cellStyle name="Normal 2 3 2 3 2 2 2 2 2 3 3" xfId="20193" xr:uid="{00000000-0005-0000-0000-000093430000}"/>
    <cellStyle name="Normal 2 3 2 3 2 2 2 2 2 4" xfId="6529" xr:uid="{00000000-0005-0000-0000-000094430000}"/>
    <cellStyle name="Normal 2 3 2 3 2 2 2 2 2 4 2" xfId="14675" xr:uid="{00000000-0005-0000-0000-000095430000}"/>
    <cellStyle name="Normal 2 3 2 3 2 2 2 2 2 4 2 2" xfId="30971" xr:uid="{00000000-0005-0000-0000-000096430000}"/>
    <cellStyle name="Normal 2 3 2 3 2 2 2 2 2 4 3" xfId="22825" xr:uid="{00000000-0005-0000-0000-000097430000}"/>
    <cellStyle name="Normal 2 3 2 3 2 2 2 2 2 5" xfId="9376" xr:uid="{00000000-0005-0000-0000-000098430000}"/>
    <cellStyle name="Normal 2 3 2 3 2 2 2 2 2 5 2" xfId="25672" xr:uid="{00000000-0005-0000-0000-000099430000}"/>
    <cellStyle name="Normal 2 3 2 3 2 2 2 2 2 6" xfId="17526" xr:uid="{00000000-0005-0000-0000-00009A430000}"/>
    <cellStyle name="Normal 2 3 2 3 2 2 2 2 3" xfId="1935" xr:uid="{00000000-0005-0000-0000-00009B430000}"/>
    <cellStyle name="Normal 2 3 2 3 2 2 2 2 3 2" xfId="4506" xr:uid="{00000000-0005-0000-0000-00009C430000}"/>
    <cellStyle name="Normal 2 3 2 3 2 2 2 2 3 2 2" xfId="12652" xr:uid="{00000000-0005-0000-0000-00009D430000}"/>
    <cellStyle name="Normal 2 3 2 3 2 2 2 2 3 2 2 2" xfId="28948" xr:uid="{00000000-0005-0000-0000-00009E430000}"/>
    <cellStyle name="Normal 2 3 2 3 2 2 2 2 3 2 3" xfId="20802" xr:uid="{00000000-0005-0000-0000-00009F430000}"/>
    <cellStyle name="Normal 2 3 2 3 2 2 2 2 3 3" xfId="7234" xr:uid="{00000000-0005-0000-0000-0000A0430000}"/>
    <cellStyle name="Normal 2 3 2 3 2 2 2 2 3 3 2" xfId="15380" xr:uid="{00000000-0005-0000-0000-0000A1430000}"/>
    <cellStyle name="Normal 2 3 2 3 2 2 2 2 3 3 2 2" xfId="31676" xr:uid="{00000000-0005-0000-0000-0000A2430000}"/>
    <cellStyle name="Normal 2 3 2 3 2 2 2 2 3 3 3" xfId="23530" xr:uid="{00000000-0005-0000-0000-0000A3430000}"/>
    <cellStyle name="Normal 2 3 2 3 2 2 2 2 3 4" xfId="10081" xr:uid="{00000000-0005-0000-0000-0000A4430000}"/>
    <cellStyle name="Normal 2 3 2 3 2 2 2 2 3 4 2" xfId="26377" xr:uid="{00000000-0005-0000-0000-0000A5430000}"/>
    <cellStyle name="Normal 2 3 2 3 2 2 2 2 3 5" xfId="18231" xr:uid="{00000000-0005-0000-0000-0000A6430000}"/>
    <cellStyle name="Normal 2 3 2 3 2 2 2 2 4" xfId="3288" xr:uid="{00000000-0005-0000-0000-0000A7430000}"/>
    <cellStyle name="Normal 2 3 2 3 2 2 2 2 4 2" xfId="11434" xr:uid="{00000000-0005-0000-0000-0000A8430000}"/>
    <cellStyle name="Normal 2 3 2 3 2 2 2 2 4 2 2" xfId="27730" xr:uid="{00000000-0005-0000-0000-0000A9430000}"/>
    <cellStyle name="Normal 2 3 2 3 2 2 2 2 4 3" xfId="19584" xr:uid="{00000000-0005-0000-0000-0000AA430000}"/>
    <cellStyle name="Normal 2 3 2 3 2 2 2 2 5" xfId="5824" xr:uid="{00000000-0005-0000-0000-0000AB430000}"/>
    <cellStyle name="Normal 2 3 2 3 2 2 2 2 5 2" xfId="13970" xr:uid="{00000000-0005-0000-0000-0000AC430000}"/>
    <cellStyle name="Normal 2 3 2 3 2 2 2 2 5 2 2" xfId="30266" xr:uid="{00000000-0005-0000-0000-0000AD430000}"/>
    <cellStyle name="Normal 2 3 2 3 2 2 2 2 5 3" xfId="22120" xr:uid="{00000000-0005-0000-0000-0000AE430000}"/>
    <cellStyle name="Normal 2 3 2 3 2 2 2 2 6" xfId="8671" xr:uid="{00000000-0005-0000-0000-0000AF430000}"/>
    <cellStyle name="Normal 2 3 2 3 2 2 2 2 6 2" xfId="24967" xr:uid="{00000000-0005-0000-0000-0000B0430000}"/>
    <cellStyle name="Normal 2 3 2 3 2 2 2 2 7" xfId="16821" xr:uid="{00000000-0005-0000-0000-0000B1430000}"/>
    <cellStyle name="Normal 2 3 2 3 2 2 2 3" xfId="886" xr:uid="{00000000-0005-0000-0000-0000B2430000}"/>
    <cellStyle name="Normal 2 3 2 3 2 2 2 3 2" xfId="2296" xr:uid="{00000000-0005-0000-0000-0000B3430000}"/>
    <cellStyle name="Normal 2 3 2 3 2 2 2 3 2 2" xfId="4819" xr:uid="{00000000-0005-0000-0000-0000B4430000}"/>
    <cellStyle name="Normal 2 3 2 3 2 2 2 3 2 2 2" xfId="12965" xr:uid="{00000000-0005-0000-0000-0000B5430000}"/>
    <cellStyle name="Normal 2 3 2 3 2 2 2 3 2 2 2 2" xfId="29261" xr:uid="{00000000-0005-0000-0000-0000B6430000}"/>
    <cellStyle name="Normal 2 3 2 3 2 2 2 3 2 2 3" xfId="21115" xr:uid="{00000000-0005-0000-0000-0000B7430000}"/>
    <cellStyle name="Normal 2 3 2 3 2 2 2 3 2 3" xfId="7595" xr:uid="{00000000-0005-0000-0000-0000B8430000}"/>
    <cellStyle name="Normal 2 3 2 3 2 2 2 3 2 3 2" xfId="15741" xr:uid="{00000000-0005-0000-0000-0000B9430000}"/>
    <cellStyle name="Normal 2 3 2 3 2 2 2 3 2 3 2 2" xfId="32037" xr:uid="{00000000-0005-0000-0000-0000BA430000}"/>
    <cellStyle name="Normal 2 3 2 3 2 2 2 3 2 3 3" xfId="23891" xr:uid="{00000000-0005-0000-0000-0000BB430000}"/>
    <cellStyle name="Normal 2 3 2 3 2 2 2 3 2 4" xfId="10442" xr:uid="{00000000-0005-0000-0000-0000BC430000}"/>
    <cellStyle name="Normal 2 3 2 3 2 2 2 3 2 4 2" xfId="26738" xr:uid="{00000000-0005-0000-0000-0000BD430000}"/>
    <cellStyle name="Normal 2 3 2 3 2 2 2 3 2 5" xfId="18592" xr:uid="{00000000-0005-0000-0000-0000BE430000}"/>
    <cellStyle name="Normal 2 3 2 3 2 2 2 3 3" xfId="3601" xr:uid="{00000000-0005-0000-0000-0000BF430000}"/>
    <cellStyle name="Normal 2 3 2 3 2 2 2 3 3 2" xfId="11747" xr:uid="{00000000-0005-0000-0000-0000C0430000}"/>
    <cellStyle name="Normal 2 3 2 3 2 2 2 3 3 2 2" xfId="28043" xr:uid="{00000000-0005-0000-0000-0000C1430000}"/>
    <cellStyle name="Normal 2 3 2 3 2 2 2 3 3 3" xfId="19897" xr:uid="{00000000-0005-0000-0000-0000C2430000}"/>
    <cellStyle name="Normal 2 3 2 3 2 2 2 3 4" xfId="6185" xr:uid="{00000000-0005-0000-0000-0000C3430000}"/>
    <cellStyle name="Normal 2 3 2 3 2 2 2 3 4 2" xfId="14331" xr:uid="{00000000-0005-0000-0000-0000C4430000}"/>
    <cellStyle name="Normal 2 3 2 3 2 2 2 3 4 2 2" xfId="30627" xr:uid="{00000000-0005-0000-0000-0000C5430000}"/>
    <cellStyle name="Normal 2 3 2 3 2 2 2 3 4 3" xfId="22481" xr:uid="{00000000-0005-0000-0000-0000C6430000}"/>
    <cellStyle name="Normal 2 3 2 3 2 2 2 3 5" xfId="9032" xr:uid="{00000000-0005-0000-0000-0000C7430000}"/>
    <cellStyle name="Normal 2 3 2 3 2 2 2 3 5 2" xfId="25328" xr:uid="{00000000-0005-0000-0000-0000C8430000}"/>
    <cellStyle name="Normal 2 3 2 3 2 2 2 3 6" xfId="17182" xr:uid="{00000000-0005-0000-0000-0000C9430000}"/>
    <cellStyle name="Normal 2 3 2 3 2 2 2 4" xfId="1591" xr:uid="{00000000-0005-0000-0000-0000CA430000}"/>
    <cellStyle name="Normal 2 3 2 3 2 2 2 4 2" xfId="4210" xr:uid="{00000000-0005-0000-0000-0000CB430000}"/>
    <cellStyle name="Normal 2 3 2 3 2 2 2 4 2 2" xfId="12356" xr:uid="{00000000-0005-0000-0000-0000CC430000}"/>
    <cellStyle name="Normal 2 3 2 3 2 2 2 4 2 2 2" xfId="28652" xr:uid="{00000000-0005-0000-0000-0000CD430000}"/>
    <cellStyle name="Normal 2 3 2 3 2 2 2 4 2 3" xfId="20506" xr:uid="{00000000-0005-0000-0000-0000CE430000}"/>
    <cellStyle name="Normal 2 3 2 3 2 2 2 4 3" xfId="6890" xr:uid="{00000000-0005-0000-0000-0000CF430000}"/>
    <cellStyle name="Normal 2 3 2 3 2 2 2 4 3 2" xfId="15036" xr:uid="{00000000-0005-0000-0000-0000D0430000}"/>
    <cellStyle name="Normal 2 3 2 3 2 2 2 4 3 2 2" xfId="31332" xr:uid="{00000000-0005-0000-0000-0000D1430000}"/>
    <cellStyle name="Normal 2 3 2 3 2 2 2 4 3 3" xfId="23186" xr:uid="{00000000-0005-0000-0000-0000D2430000}"/>
    <cellStyle name="Normal 2 3 2 3 2 2 2 4 4" xfId="9737" xr:uid="{00000000-0005-0000-0000-0000D3430000}"/>
    <cellStyle name="Normal 2 3 2 3 2 2 2 4 4 2" xfId="26033" xr:uid="{00000000-0005-0000-0000-0000D4430000}"/>
    <cellStyle name="Normal 2 3 2 3 2 2 2 4 5" xfId="17887" xr:uid="{00000000-0005-0000-0000-0000D5430000}"/>
    <cellStyle name="Normal 2 3 2 3 2 2 2 5" xfId="2992" xr:uid="{00000000-0005-0000-0000-0000D6430000}"/>
    <cellStyle name="Normal 2 3 2 3 2 2 2 5 2" xfId="11138" xr:uid="{00000000-0005-0000-0000-0000D7430000}"/>
    <cellStyle name="Normal 2 3 2 3 2 2 2 5 2 2" xfId="27434" xr:uid="{00000000-0005-0000-0000-0000D8430000}"/>
    <cellStyle name="Normal 2 3 2 3 2 2 2 5 3" xfId="19288" xr:uid="{00000000-0005-0000-0000-0000D9430000}"/>
    <cellStyle name="Normal 2 3 2 3 2 2 2 6" xfId="5480" xr:uid="{00000000-0005-0000-0000-0000DA430000}"/>
    <cellStyle name="Normal 2 3 2 3 2 2 2 6 2" xfId="13626" xr:uid="{00000000-0005-0000-0000-0000DB430000}"/>
    <cellStyle name="Normal 2 3 2 3 2 2 2 6 2 2" xfId="29922" xr:uid="{00000000-0005-0000-0000-0000DC430000}"/>
    <cellStyle name="Normal 2 3 2 3 2 2 2 6 3" xfId="21776" xr:uid="{00000000-0005-0000-0000-0000DD430000}"/>
    <cellStyle name="Normal 2 3 2 3 2 2 2 7" xfId="8327" xr:uid="{00000000-0005-0000-0000-0000DE430000}"/>
    <cellStyle name="Normal 2 3 2 3 2 2 2 7 2" xfId="24623" xr:uid="{00000000-0005-0000-0000-0000DF430000}"/>
    <cellStyle name="Normal 2 3 2 3 2 2 2 8" xfId="16477" xr:uid="{00000000-0005-0000-0000-0000E0430000}"/>
    <cellStyle name="Normal 2 3 2 3 2 2 3" xfId="255" xr:uid="{00000000-0005-0000-0000-0000E1430000}"/>
    <cellStyle name="Normal 2 3 2 3 2 2 3 2" xfId="599" xr:uid="{00000000-0005-0000-0000-0000E2430000}"/>
    <cellStyle name="Normal 2 3 2 3 2 2 3 2 2" xfId="1305" xr:uid="{00000000-0005-0000-0000-0000E3430000}"/>
    <cellStyle name="Normal 2 3 2 3 2 2 3 2 2 2" xfId="2715" xr:uid="{00000000-0005-0000-0000-0000E4430000}"/>
    <cellStyle name="Normal 2 3 2 3 2 2 3 2 2 2 2" xfId="5189" xr:uid="{00000000-0005-0000-0000-0000E5430000}"/>
    <cellStyle name="Normal 2 3 2 3 2 2 3 2 2 2 2 2" xfId="13335" xr:uid="{00000000-0005-0000-0000-0000E6430000}"/>
    <cellStyle name="Normal 2 3 2 3 2 2 3 2 2 2 2 2 2" xfId="29631" xr:uid="{00000000-0005-0000-0000-0000E7430000}"/>
    <cellStyle name="Normal 2 3 2 3 2 2 3 2 2 2 2 3" xfId="21485" xr:uid="{00000000-0005-0000-0000-0000E8430000}"/>
    <cellStyle name="Normal 2 3 2 3 2 2 3 2 2 2 3" xfId="8014" xr:uid="{00000000-0005-0000-0000-0000E9430000}"/>
    <cellStyle name="Normal 2 3 2 3 2 2 3 2 2 2 3 2" xfId="16160" xr:uid="{00000000-0005-0000-0000-0000EA430000}"/>
    <cellStyle name="Normal 2 3 2 3 2 2 3 2 2 2 3 2 2" xfId="32456" xr:uid="{00000000-0005-0000-0000-0000EB430000}"/>
    <cellStyle name="Normal 2 3 2 3 2 2 3 2 2 2 3 3" xfId="24310" xr:uid="{00000000-0005-0000-0000-0000EC430000}"/>
    <cellStyle name="Normal 2 3 2 3 2 2 3 2 2 2 4" xfId="10861" xr:uid="{00000000-0005-0000-0000-0000ED430000}"/>
    <cellStyle name="Normal 2 3 2 3 2 2 3 2 2 2 4 2" xfId="27157" xr:uid="{00000000-0005-0000-0000-0000EE430000}"/>
    <cellStyle name="Normal 2 3 2 3 2 2 3 2 2 2 5" xfId="19011" xr:uid="{00000000-0005-0000-0000-0000EF430000}"/>
    <cellStyle name="Normal 2 3 2 3 2 2 3 2 2 3" xfId="3971" xr:uid="{00000000-0005-0000-0000-0000F0430000}"/>
    <cellStyle name="Normal 2 3 2 3 2 2 3 2 2 3 2" xfId="12117" xr:uid="{00000000-0005-0000-0000-0000F1430000}"/>
    <cellStyle name="Normal 2 3 2 3 2 2 3 2 2 3 2 2" xfId="28413" xr:uid="{00000000-0005-0000-0000-0000F2430000}"/>
    <cellStyle name="Normal 2 3 2 3 2 2 3 2 2 3 3" xfId="20267" xr:uid="{00000000-0005-0000-0000-0000F3430000}"/>
    <cellStyle name="Normal 2 3 2 3 2 2 3 2 2 4" xfId="6604" xr:uid="{00000000-0005-0000-0000-0000F4430000}"/>
    <cellStyle name="Normal 2 3 2 3 2 2 3 2 2 4 2" xfId="14750" xr:uid="{00000000-0005-0000-0000-0000F5430000}"/>
    <cellStyle name="Normal 2 3 2 3 2 2 3 2 2 4 2 2" xfId="31046" xr:uid="{00000000-0005-0000-0000-0000F6430000}"/>
    <cellStyle name="Normal 2 3 2 3 2 2 3 2 2 4 3" xfId="22900" xr:uid="{00000000-0005-0000-0000-0000F7430000}"/>
    <cellStyle name="Normal 2 3 2 3 2 2 3 2 2 5" xfId="9451" xr:uid="{00000000-0005-0000-0000-0000F8430000}"/>
    <cellStyle name="Normal 2 3 2 3 2 2 3 2 2 5 2" xfId="25747" xr:uid="{00000000-0005-0000-0000-0000F9430000}"/>
    <cellStyle name="Normal 2 3 2 3 2 2 3 2 2 6" xfId="17601" xr:uid="{00000000-0005-0000-0000-0000FA430000}"/>
    <cellStyle name="Normal 2 3 2 3 2 2 3 2 3" xfId="2010" xr:uid="{00000000-0005-0000-0000-0000FB430000}"/>
    <cellStyle name="Normal 2 3 2 3 2 2 3 2 3 2" xfId="4580" xr:uid="{00000000-0005-0000-0000-0000FC430000}"/>
    <cellStyle name="Normal 2 3 2 3 2 2 3 2 3 2 2" xfId="12726" xr:uid="{00000000-0005-0000-0000-0000FD430000}"/>
    <cellStyle name="Normal 2 3 2 3 2 2 3 2 3 2 2 2" xfId="29022" xr:uid="{00000000-0005-0000-0000-0000FE430000}"/>
    <cellStyle name="Normal 2 3 2 3 2 2 3 2 3 2 3" xfId="20876" xr:uid="{00000000-0005-0000-0000-0000FF430000}"/>
    <cellStyle name="Normal 2 3 2 3 2 2 3 2 3 3" xfId="7309" xr:uid="{00000000-0005-0000-0000-000000440000}"/>
    <cellStyle name="Normal 2 3 2 3 2 2 3 2 3 3 2" xfId="15455" xr:uid="{00000000-0005-0000-0000-000001440000}"/>
    <cellStyle name="Normal 2 3 2 3 2 2 3 2 3 3 2 2" xfId="31751" xr:uid="{00000000-0005-0000-0000-000002440000}"/>
    <cellStyle name="Normal 2 3 2 3 2 2 3 2 3 3 3" xfId="23605" xr:uid="{00000000-0005-0000-0000-000003440000}"/>
    <cellStyle name="Normal 2 3 2 3 2 2 3 2 3 4" xfId="10156" xr:uid="{00000000-0005-0000-0000-000004440000}"/>
    <cellStyle name="Normal 2 3 2 3 2 2 3 2 3 4 2" xfId="26452" xr:uid="{00000000-0005-0000-0000-000005440000}"/>
    <cellStyle name="Normal 2 3 2 3 2 2 3 2 3 5" xfId="18306" xr:uid="{00000000-0005-0000-0000-000006440000}"/>
    <cellStyle name="Normal 2 3 2 3 2 2 3 2 4" xfId="3362" xr:uid="{00000000-0005-0000-0000-000007440000}"/>
    <cellStyle name="Normal 2 3 2 3 2 2 3 2 4 2" xfId="11508" xr:uid="{00000000-0005-0000-0000-000008440000}"/>
    <cellStyle name="Normal 2 3 2 3 2 2 3 2 4 2 2" xfId="27804" xr:uid="{00000000-0005-0000-0000-000009440000}"/>
    <cellStyle name="Normal 2 3 2 3 2 2 3 2 4 3" xfId="19658" xr:uid="{00000000-0005-0000-0000-00000A440000}"/>
    <cellStyle name="Normal 2 3 2 3 2 2 3 2 5" xfId="5899" xr:uid="{00000000-0005-0000-0000-00000B440000}"/>
    <cellStyle name="Normal 2 3 2 3 2 2 3 2 5 2" xfId="14045" xr:uid="{00000000-0005-0000-0000-00000C440000}"/>
    <cellStyle name="Normal 2 3 2 3 2 2 3 2 5 2 2" xfId="30341" xr:uid="{00000000-0005-0000-0000-00000D440000}"/>
    <cellStyle name="Normal 2 3 2 3 2 2 3 2 5 3" xfId="22195" xr:uid="{00000000-0005-0000-0000-00000E440000}"/>
    <cellStyle name="Normal 2 3 2 3 2 2 3 2 6" xfId="8746" xr:uid="{00000000-0005-0000-0000-00000F440000}"/>
    <cellStyle name="Normal 2 3 2 3 2 2 3 2 6 2" xfId="25042" xr:uid="{00000000-0005-0000-0000-000010440000}"/>
    <cellStyle name="Normal 2 3 2 3 2 2 3 2 7" xfId="16896" xr:uid="{00000000-0005-0000-0000-000011440000}"/>
    <cellStyle name="Normal 2 3 2 3 2 2 3 3" xfId="961" xr:uid="{00000000-0005-0000-0000-000012440000}"/>
    <cellStyle name="Normal 2 3 2 3 2 2 3 3 2" xfId="2371" xr:uid="{00000000-0005-0000-0000-000013440000}"/>
    <cellStyle name="Normal 2 3 2 3 2 2 3 3 2 2" xfId="4893" xr:uid="{00000000-0005-0000-0000-000014440000}"/>
    <cellStyle name="Normal 2 3 2 3 2 2 3 3 2 2 2" xfId="13039" xr:uid="{00000000-0005-0000-0000-000015440000}"/>
    <cellStyle name="Normal 2 3 2 3 2 2 3 3 2 2 2 2" xfId="29335" xr:uid="{00000000-0005-0000-0000-000016440000}"/>
    <cellStyle name="Normal 2 3 2 3 2 2 3 3 2 2 3" xfId="21189" xr:uid="{00000000-0005-0000-0000-000017440000}"/>
    <cellStyle name="Normal 2 3 2 3 2 2 3 3 2 3" xfId="7670" xr:uid="{00000000-0005-0000-0000-000018440000}"/>
    <cellStyle name="Normal 2 3 2 3 2 2 3 3 2 3 2" xfId="15816" xr:uid="{00000000-0005-0000-0000-000019440000}"/>
    <cellStyle name="Normal 2 3 2 3 2 2 3 3 2 3 2 2" xfId="32112" xr:uid="{00000000-0005-0000-0000-00001A440000}"/>
    <cellStyle name="Normal 2 3 2 3 2 2 3 3 2 3 3" xfId="23966" xr:uid="{00000000-0005-0000-0000-00001B440000}"/>
    <cellStyle name="Normal 2 3 2 3 2 2 3 3 2 4" xfId="10517" xr:uid="{00000000-0005-0000-0000-00001C440000}"/>
    <cellStyle name="Normal 2 3 2 3 2 2 3 3 2 4 2" xfId="26813" xr:uid="{00000000-0005-0000-0000-00001D440000}"/>
    <cellStyle name="Normal 2 3 2 3 2 2 3 3 2 5" xfId="18667" xr:uid="{00000000-0005-0000-0000-00001E440000}"/>
    <cellStyle name="Normal 2 3 2 3 2 2 3 3 3" xfId="3675" xr:uid="{00000000-0005-0000-0000-00001F440000}"/>
    <cellStyle name="Normal 2 3 2 3 2 2 3 3 3 2" xfId="11821" xr:uid="{00000000-0005-0000-0000-000020440000}"/>
    <cellStyle name="Normal 2 3 2 3 2 2 3 3 3 2 2" xfId="28117" xr:uid="{00000000-0005-0000-0000-000021440000}"/>
    <cellStyle name="Normal 2 3 2 3 2 2 3 3 3 3" xfId="19971" xr:uid="{00000000-0005-0000-0000-000022440000}"/>
    <cellStyle name="Normal 2 3 2 3 2 2 3 3 4" xfId="6260" xr:uid="{00000000-0005-0000-0000-000023440000}"/>
    <cellStyle name="Normal 2 3 2 3 2 2 3 3 4 2" xfId="14406" xr:uid="{00000000-0005-0000-0000-000024440000}"/>
    <cellStyle name="Normal 2 3 2 3 2 2 3 3 4 2 2" xfId="30702" xr:uid="{00000000-0005-0000-0000-000025440000}"/>
    <cellStyle name="Normal 2 3 2 3 2 2 3 3 4 3" xfId="22556" xr:uid="{00000000-0005-0000-0000-000026440000}"/>
    <cellStyle name="Normal 2 3 2 3 2 2 3 3 5" xfId="9107" xr:uid="{00000000-0005-0000-0000-000027440000}"/>
    <cellStyle name="Normal 2 3 2 3 2 2 3 3 5 2" xfId="25403" xr:uid="{00000000-0005-0000-0000-000028440000}"/>
    <cellStyle name="Normal 2 3 2 3 2 2 3 3 6" xfId="17257" xr:uid="{00000000-0005-0000-0000-000029440000}"/>
    <cellStyle name="Normal 2 3 2 3 2 2 3 4" xfId="1666" xr:uid="{00000000-0005-0000-0000-00002A440000}"/>
    <cellStyle name="Normal 2 3 2 3 2 2 3 4 2" xfId="4284" xr:uid="{00000000-0005-0000-0000-00002B440000}"/>
    <cellStyle name="Normal 2 3 2 3 2 2 3 4 2 2" xfId="12430" xr:uid="{00000000-0005-0000-0000-00002C440000}"/>
    <cellStyle name="Normal 2 3 2 3 2 2 3 4 2 2 2" xfId="28726" xr:uid="{00000000-0005-0000-0000-00002D440000}"/>
    <cellStyle name="Normal 2 3 2 3 2 2 3 4 2 3" xfId="20580" xr:uid="{00000000-0005-0000-0000-00002E440000}"/>
    <cellStyle name="Normal 2 3 2 3 2 2 3 4 3" xfId="6965" xr:uid="{00000000-0005-0000-0000-00002F440000}"/>
    <cellStyle name="Normal 2 3 2 3 2 2 3 4 3 2" xfId="15111" xr:uid="{00000000-0005-0000-0000-000030440000}"/>
    <cellStyle name="Normal 2 3 2 3 2 2 3 4 3 2 2" xfId="31407" xr:uid="{00000000-0005-0000-0000-000031440000}"/>
    <cellStyle name="Normal 2 3 2 3 2 2 3 4 3 3" xfId="23261" xr:uid="{00000000-0005-0000-0000-000032440000}"/>
    <cellStyle name="Normal 2 3 2 3 2 2 3 4 4" xfId="9812" xr:uid="{00000000-0005-0000-0000-000033440000}"/>
    <cellStyle name="Normal 2 3 2 3 2 2 3 4 4 2" xfId="26108" xr:uid="{00000000-0005-0000-0000-000034440000}"/>
    <cellStyle name="Normal 2 3 2 3 2 2 3 4 5" xfId="17962" xr:uid="{00000000-0005-0000-0000-000035440000}"/>
    <cellStyle name="Normal 2 3 2 3 2 2 3 5" xfId="3066" xr:uid="{00000000-0005-0000-0000-000036440000}"/>
    <cellStyle name="Normal 2 3 2 3 2 2 3 5 2" xfId="11212" xr:uid="{00000000-0005-0000-0000-000037440000}"/>
    <cellStyle name="Normal 2 3 2 3 2 2 3 5 2 2" xfId="27508" xr:uid="{00000000-0005-0000-0000-000038440000}"/>
    <cellStyle name="Normal 2 3 2 3 2 2 3 5 3" xfId="19362" xr:uid="{00000000-0005-0000-0000-000039440000}"/>
    <cellStyle name="Normal 2 3 2 3 2 2 3 6" xfId="5555" xr:uid="{00000000-0005-0000-0000-00003A440000}"/>
    <cellStyle name="Normal 2 3 2 3 2 2 3 6 2" xfId="13701" xr:uid="{00000000-0005-0000-0000-00003B440000}"/>
    <cellStyle name="Normal 2 3 2 3 2 2 3 6 2 2" xfId="29997" xr:uid="{00000000-0005-0000-0000-00003C440000}"/>
    <cellStyle name="Normal 2 3 2 3 2 2 3 6 3" xfId="21851" xr:uid="{00000000-0005-0000-0000-00003D440000}"/>
    <cellStyle name="Normal 2 3 2 3 2 2 3 7" xfId="8402" xr:uid="{00000000-0005-0000-0000-00003E440000}"/>
    <cellStyle name="Normal 2 3 2 3 2 2 3 7 2" xfId="24698" xr:uid="{00000000-0005-0000-0000-00003F440000}"/>
    <cellStyle name="Normal 2 3 2 3 2 2 3 8" xfId="16552" xr:uid="{00000000-0005-0000-0000-000040440000}"/>
    <cellStyle name="Normal 2 3 2 3 2 2 4" xfId="344" xr:uid="{00000000-0005-0000-0000-000041440000}"/>
    <cellStyle name="Normal 2 3 2 3 2 2 4 2" xfId="688" xr:uid="{00000000-0005-0000-0000-000042440000}"/>
    <cellStyle name="Normal 2 3 2 3 2 2 4 2 2" xfId="1394" xr:uid="{00000000-0005-0000-0000-000043440000}"/>
    <cellStyle name="Normal 2 3 2 3 2 2 4 2 2 2" xfId="2804" xr:uid="{00000000-0005-0000-0000-000044440000}"/>
    <cellStyle name="Normal 2 3 2 3 2 2 4 2 2 2 2" xfId="5263" xr:uid="{00000000-0005-0000-0000-000045440000}"/>
    <cellStyle name="Normal 2 3 2 3 2 2 4 2 2 2 2 2" xfId="13409" xr:uid="{00000000-0005-0000-0000-000046440000}"/>
    <cellStyle name="Normal 2 3 2 3 2 2 4 2 2 2 2 2 2" xfId="29705" xr:uid="{00000000-0005-0000-0000-000047440000}"/>
    <cellStyle name="Normal 2 3 2 3 2 2 4 2 2 2 2 3" xfId="21559" xr:uid="{00000000-0005-0000-0000-000048440000}"/>
    <cellStyle name="Normal 2 3 2 3 2 2 4 2 2 2 3" xfId="8103" xr:uid="{00000000-0005-0000-0000-000049440000}"/>
    <cellStyle name="Normal 2 3 2 3 2 2 4 2 2 2 3 2" xfId="16249" xr:uid="{00000000-0005-0000-0000-00004A440000}"/>
    <cellStyle name="Normal 2 3 2 3 2 2 4 2 2 2 3 2 2" xfId="32545" xr:uid="{00000000-0005-0000-0000-00004B440000}"/>
    <cellStyle name="Normal 2 3 2 3 2 2 4 2 2 2 3 3" xfId="24399" xr:uid="{00000000-0005-0000-0000-00004C440000}"/>
    <cellStyle name="Normal 2 3 2 3 2 2 4 2 2 2 4" xfId="10950" xr:uid="{00000000-0005-0000-0000-00004D440000}"/>
    <cellStyle name="Normal 2 3 2 3 2 2 4 2 2 2 4 2" xfId="27246" xr:uid="{00000000-0005-0000-0000-00004E440000}"/>
    <cellStyle name="Normal 2 3 2 3 2 2 4 2 2 2 5" xfId="19100" xr:uid="{00000000-0005-0000-0000-00004F440000}"/>
    <cellStyle name="Normal 2 3 2 3 2 2 4 2 2 3" xfId="4045" xr:uid="{00000000-0005-0000-0000-000050440000}"/>
    <cellStyle name="Normal 2 3 2 3 2 2 4 2 2 3 2" xfId="12191" xr:uid="{00000000-0005-0000-0000-000051440000}"/>
    <cellStyle name="Normal 2 3 2 3 2 2 4 2 2 3 2 2" xfId="28487" xr:uid="{00000000-0005-0000-0000-000052440000}"/>
    <cellStyle name="Normal 2 3 2 3 2 2 4 2 2 3 3" xfId="20341" xr:uid="{00000000-0005-0000-0000-000053440000}"/>
    <cellStyle name="Normal 2 3 2 3 2 2 4 2 2 4" xfId="6693" xr:uid="{00000000-0005-0000-0000-000054440000}"/>
    <cellStyle name="Normal 2 3 2 3 2 2 4 2 2 4 2" xfId="14839" xr:uid="{00000000-0005-0000-0000-000055440000}"/>
    <cellStyle name="Normal 2 3 2 3 2 2 4 2 2 4 2 2" xfId="31135" xr:uid="{00000000-0005-0000-0000-000056440000}"/>
    <cellStyle name="Normal 2 3 2 3 2 2 4 2 2 4 3" xfId="22989" xr:uid="{00000000-0005-0000-0000-000057440000}"/>
    <cellStyle name="Normal 2 3 2 3 2 2 4 2 2 5" xfId="9540" xr:uid="{00000000-0005-0000-0000-000058440000}"/>
    <cellStyle name="Normal 2 3 2 3 2 2 4 2 2 5 2" xfId="25836" xr:uid="{00000000-0005-0000-0000-000059440000}"/>
    <cellStyle name="Normal 2 3 2 3 2 2 4 2 2 6" xfId="17690" xr:uid="{00000000-0005-0000-0000-00005A440000}"/>
    <cellStyle name="Normal 2 3 2 3 2 2 4 2 3" xfId="2099" xr:uid="{00000000-0005-0000-0000-00005B440000}"/>
    <cellStyle name="Normal 2 3 2 3 2 2 4 2 3 2" xfId="4654" xr:uid="{00000000-0005-0000-0000-00005C440000}"/>
    <cellStyle name="Normal 2 3 2 3 2 2 4 2 3 2 2" xfId="12800" xr:uid="{00000000-0005-0000-0000-00005D440000}"/>
    <cellStyle name="Normal 2 3 2 3 2 2 4 2 3 2 2 2" xfId="29096" xr:uid="{00000000-0005-0000-0000-00005E440000}"/>
    <cellStyle name="Normal 2 3 2 3 2 2 4 2 3 2 3" xfId="20950" xr:uid="{00000000-0005-0000-0000-00005F440000}"/>
    <cellStyle name="Normal 2 3 2 3 2 2 4 2 3 3" xfId="7398" xr:uid="{00000000-0005-0000-0000-000060440000}"/>
    <cellStyle name="Normal 2 3 2 3 2 2 4 2 3 3 2" xfId="15544" xr:uid="{00000000-0005-0000-0000-000061440000}"/>
    <cellStyle name="Normal 2 3 2 3 2 2 4 2 3 3 2 2" xfId="31840" xr:uid="{00000000-0005-0000-0000-000062440000}"/>
    <cellStyle name="Normal 2 3 2 3 2 2 4 2 3 3 3" xfId="23694" xr:uid="{00000000-0005-0000-0000-000063440000}"/>
    <cellStyle name="Normal 2 3 2 3 2 2 4 2 3 4" xfId="10245" xr:uid="{00000000-0005-0000-0000-000064440000}"/>
    <cellStyle name="Normal 2 3 2 3 2 2 4 2 3 4 2" xfId="26541" xr:uid="{00000000-0005-0000-0000-000065440000}"/>
    <cellStyle name="Normal 2 3 2 3 2 2 4 2 3 5" xfId="18395" xr:uid="{00000000-0005-0000-0000-000066440000}"/>
    <cellStyle name="Normal 2 3 2 3 2 2 4 2 4" xfId="3436" xr:uid="{00000000-0005-0000-0000-000067440000}"/>
    <cellStyle name="Normal 2 3 2 3 2 2 4 2 4 2" xfId="11582" xr:uid="{00000000-0005-0000-0000-000068440000}"/>
    <cellStyle name="Normal 2 3 2 3 2 2 4 2 4 2 2" xfId="27878" xr:uid="{00000000-0005-0000-0000-000069440000}"/>
    <cellStyle name="Normal 2 3 2 3 2 2 4 2 4 3" xfId="19732" xr:uid="{00000000-0005-0000-0000-00006A440000}"/>
    <cellStyle name="Normal 2 3 2 3 2 2 4 2 5" xfId="5988" xr:uid="{00000000-0005-0000-0000-00006B440000}"/>
    <cellStyle name="Normal 2 3 2 3 2 2 4 2 5 2" xfId="14134" xr:uid="{00000000-0005-0000-0000-00006C440000}"/>
    <cellStyle name="Normal 2 3 2 3 2 2 4 2 5 2 2" xfId="30430" xr:uid="{00000000-0005-0000-0000-00006D440000}"/>
    <cellStyle name="Normal 2 3 2 3 2 2 4 2 5 3" xfId="22284" xr:uid="{00000000-0005-0000-0000-00006E440000}"/>
    <cellStyle name="Normal 2 3 2 3 2 2 4 2 6" xfId="8835" xr:uid="{00000000-0005-0000-0000-00006F440000}"/>
    <cellStyle name="Normal 2 3 2 3 2 2 4 2 6 2" xfId="25131" xr:uid="{00000000-0005-0000-0000-000070440000}"/>
    <cellStyle name="Normal 2 3 2 3 2 2 4 2 7" xfId="16985" xr:uid="{00000000-0005-0000-0000-000071440000}"/>
    <cellStyle name="Normal 2 3 2 3 2 2 4 3" xfId="1050" xr:uid="{00000000-0005-0000-0000-000072440000}"/>
    <cellStyle name="Normal 2 3 2 3 2 2 4 3 2" xfId="2460" xr:uid="{00000000-0005-0000-0000-000073440000}"/>
    <cellStyle name="Normal 2 3 2 3 2 2 4 3 2 2" xfId="4967" xr:uid="{00000000-0005-0000-0000-000074440000}"/>
    <cellStyle name="Normal 2 3 2 3 2 2 4 3 2 2 2" xfId="13113" xr:uid="{00000000-0005-0000-0000-000075440000}"/>
    <cellStyle name="Normal 2 3 2 3 2 2 4 3 2 2 2 2" xfId="29409" xr:uid="{00000000-0005-0000-0000-000076440000}"/>
    <cellStyle name="Normal 2 3 2 3 2 2 4 3 2 2 3" xfId="21263" xr:uid="{00000000-0005-0000-0000-000077440000}"/>
    <cellStyle name="Normal 2 3 2 3 2 2 4 3 2 3" xfId="7759" xr:uid="{00000000-0005-0000-0000-000078440000}"/>
    <cellStyle name="Normal 2 3 2 3 2 2 4 3 2 3 2" xfId="15905" xr:uid="{00000000-0005-0000-0000-000079440000}"/>
    <cellStyle name="Normal 2 3 2 3 2 2 4 3 2 3 2 2" xfId="32201" xr:uid="{00000000-0005-0000-0000-00007A440000}"/>
    <cellStyle name="Normal 2 3 2 3 2 2 4 3 2 3 3" xfId="24055" xr:uid="{00000000-0005-0000-0000-00007B440000}"/>
    <cellStyle name="Normal 2 3 2 3 2 2 4 3 2 4" xfId="10606" xr:uid="{00000000-0005-0000-0000-00007C440000}"/>
    <cellStyle name="Normal 2 3 2 3 2 2 4 3 2 4 2" xfId="26902" xr:uid="{00000000-0005-0000-0000-00007D440000}"/>
    <cellStyle name="Normal 2 3 2 3 2 2 4 3 2 5" xfId="18756" xr:uid="{00000000-0005-0000-0000-00007E440000}"/>
    <cellStyle name="Normal 2 3 2 3 2 2 4 3 3" xfId="3749" xr:uid="{00000000-0005-0000-0000-00007F440000}"/>
    <cellStyle name="Normal 2 3 2 3 2 2 4 3 3 2" xfId="11895" xr:uid="{00000000-0005-0000-0000-000080440000}"/>
    <cellStyle name="Normal 2 3 2 3 2 2 4 3 3 2 2" xfId="28191" xr:uid="{00000000-0005-0000-0000-000081440000}"/>
    <cellStyle name="Normal 2 3 2 3 2 2 4 3 3 3" xfId="20045" xr:uid="{00000000-0005-0000-0000-000082440000}"/>
    <cellStyle name="Normal 2 3 2 3 2 2 4 3 4" xfId="6349" xr:uid="{00000000-0005-0000-0000-000083440000}"/>
    <cellStyle name="Normal 2 3 2 3 2 2 4 3 4 2" xfId="14495" xr:uid="{00000000-0005-0000-0000-000084440000}"/>
    <cellStyle name="Normal 2 3 2 3 2 2 4 3 4 2 2" xfId="30791" xr:uid="{00000000-0005-0000-0000-000085440000}"/>
    <cellStyle name="Normal 2 3 2 3 2 2 4 3 4 3" xfId="22645" xr:uid="{00000000-0005-0000-0000-000086440000}"/>
    <cellStyle name="Normal 2 3 2 3 2 2 4 3 5" xfId="9196" xr:uid="{00000000-0005-0000-0000-000087440000}"/>
    <cellStyle name="Normal 2 3 2 3 2 2 4 3 5 2" xfId="25492" xr:uid="{00000000-0005-0000-0000-000088440000}"/>
    <cellStyle name="Normal 2 3 2 3 2 2 4 3 6" xfId="17346" xr:uid="{00000000-0005-0000-0000-000089440000}"/>
    <cellStyle name="Normal 2 3 2 3 2 2 4 4" xfId="1755" xr:uid="{00000000-0005-0000-0000-00008A440000}"/>
    <cellStyle name="Normal 2 3 2 3 2 2 4 4 2" xfId="4358" xr:uid="{00000000-0005-0000-0000-00008B440000}"/>
    <cellStyle name="Normal 2 3 2 3 2 2 4 4 2 2" xfId="12504" xr:uid="{00000000-0005-0000-0000-00008C440000}"/>
    <cellStyle name="Normal 2 3 2 3 2 2 4 4 2 2 2" xfId="28800" xr:uid="{00000000-0005-0000-0000-00008D440000}"/>
    <cellStyle name="Normal 2 3 2 3 2 2 4 4 2 3" xfId="20654" xr:uid="{00000000-0005-0000-0000-00008E440000}"/>
    <cellStyle name="Normal 2 3 2 3 2 2 4 4 3" xfId="7054" xr:uid="{00000000-0005-0000-0000-00008F440000}"/>
    <cellStyle name="Normal 2 3 2 3 2 2 4 4 3 2" xfId="15200" xr:uid="{00000000-0005-0000-0000-000090440000}"/>
    <cellStyle name="Normal 2 3 2 3 2 2 4 4 3 2 2" xfId="31496" xr:uid="{00000000-0005-0000-0000-000091440000}"/>
    <cellStyle name="Normal 2 3 2 3 2 2 4 4 3 3" xfId="23350" xr:uid="{00000000-0005-0000-0000-000092440000}"/>
    <cellStyle name="Normal 2 3 2 3 2 2 4 4 4" xfId="9901" xr:uid="{00000000-0005-0000-0000-000093440000}"/>
    <cellStyle name="Normal 2 3 2 3 2 2 4 4 4 2" xfId="26197" xr:uid="{00000000-0005-0000-0000-000094440000}"/>
    <cellStyle name="Normal 2 3 2 3 2 2 4 4 5" xfId="18051" xr:uid="{00000000-0005-0000-0000-000095440000}"/>
    <cellStyle name="Normal 2 3 2 3 2 2 4 5" xfId="3140" xr:uid="{00000000-0005-0000-0000-000096440000}"/>
    <cellStyle name="Normal 2 3 2 3 2 2 4 5 2" xfId="11286" xr:uid="{00000000-0005-0000-0000-000097440000}"/>
    <cellStyle name="Normal 2 3 2 3 2 2 4 5 2 2" xfId="27582" xr:uid="{00000000-0005-0000-0000-000098440000}"/>
    <cellStyle name="Normal 2 3 2 3 2 2 4 5 3" xfId="19436" xr:uid="{00000000-0005-0000-0000-000099440000}"/>
    <cellStyle name="Normal 2 3 2 3 2 2 4 6" xfId="5644" xr:uid="{00000000-0005-0000-0000-00009A440000}"/>
    <cellStyle name="Normal 2 3 2 3 2 2 4 6 2" xfId="13790" xr:uid="{00000000-0005-0000-0000-00009B440000}"/>
    <cellStyle name="Normal 2 3 2 3 2 2 4 6 2 2" xfId="30086" xr:uid="{00000000-0005-0000-0000-00009C440000}"/>
    <cellStyle name="Normal 2 3 2 3 2 2 4 6 3" xfId="21940" xr:uid="{00000000-0005-0000-0000-00009D440000}"/>
    <cellStyle name="Normal 2 3 2 3 2 2 4 7" xfId="8491" xr:uid="{00000000-0005-0000-0000-00009E440000}"/>
    <cellStyle name="Normal 2 3 2 3 2 2 4 7 2" xfId="24787" xr:uid="{00000000-0005-0000-0000-00009F440000}"/>
    <cellStyle name="Normal 2 3 2 3 2 2 4 8" xfId="16641" xr:uid="{00000000-0005-0000-0000-0000A0440000}"/>
    <cellStyle name="Normal 2 3 2 3 2 2 5" xfId="434" xr:uid="{00000000-0005-0000-0000-0000A1440000}"/>
    <cellStyle name="Normal 2 3 2 3 2 2 5 2" xfId="1140" xr:uid="{00000000-0005-0000-0000-0000A2440000}"/>
    <cellStyle name="Normal 2 3 2 3 2 2 5 2 2" xfId="2550" xr:uid="{00000000-0005-0000-0000-0000A3440000}"/>
    <cellStyle name="Normal 2 3 2 3 2 2 5 2 2 2" xfId="5041" xr:uid="{00000000-0005-0000-0000-0000A4440000}"/>
    <cellStyle name="Normal 2 3 2 3 2 2 5 2 2 2 2" xfId="13187" xr:uid="{00000000-0005-0000-0000-0000A5440000}"/>
    <cellStyle name="Normal 2 3 2 3 2 2 5 2 2 2 2 2" xfId="29483" xr:uid="{00000000-0005-0000-0000-0000A6440000}"/>
    <cellStyle name="Normal 2 3 2 3 2 2 5 2 2 2 3" xfId="21337" xr:uid="{00000000-0005-0000-0000-0000A7440000}"/>
    <cellStyle name="Normal 2 3 2 3 2 2 5 2 2 3" xfId="7849" xr:uid="{00000000-0005-0000-0000-0000A8440000}"/>
    <cellStyle name="Normal 2 3 2 3 2 2 5 2 2 3 2" xfId="15995" xr:uid="{00000000-0005-0000-0000-0000A9440000}"/>
    <cellStyle name="Normal 2 3 2 3 2 2 5 2 2 3 2 2" xfId="32291" xr:uid="{00000000-0005-0000-0000-0000AA440000}"/>
    <cellStyle name="Normal 2 3 2 3 2 2 5 2 2 3 3" xfId="24145" xr:uid="{00000000-0005-0000-0000-0000AB440000}"/>
    <cellStyle name="Normal 2 3 2 3 2 2 5 2 2 4" xfId="10696" xr:uid="{00000000-0005-0000-0000-0000AC440000}"/>
    <cellStyle name="Normal 2 3 2 3 2 2 5 2 2 4 2" xfId="26992" xr:uid="{00000000-0005-0000-0000-0000AD440000}"/>
    <cellStyle name="Normal 2 3 2 3 2 2 5 2 2 5" xfId="18846" xr:uid="{00000000-0005-0000-0000-0000AE440000}"/>
    <cellStyle name="Normal 2 3 2 3 2 2 5 2 3" xfId="3823" xr:uid="{00000000-0005-0000-0000-0000AF440000}"/>
    <cellStyle name="Normal 2 3 2 3 2 2 5 2 3 2" xfId="11969" xr:uid="{00000000-0005-0000-0000-0000B0440000}"/>
    <cellStyle name="Normal 2 3 2 3 2 2 5 2 3 2 2" xfId="28265" xr:uid="{00000000-0005-0000-0000-0000B1440000}"/>
    <cellStyle name="Normal 2 3 2 3 2 2 5 2 3 3" xfId="20119" xr:uid="{00000000-0005-0000-0000-0000B2440000}"/>
    <cellStyle name="Normal 2 3 2 3 2 2 5 2 4" xfId="6439" xr:uid="{00000000-0005-0000-0000-0000B3440000}"/>
    <cellStyle name="Normal 2 3 2 3 2 2 5 2 4 2" xfId="14585" xr:uid="{00000000-0005-0000-0000-0000B4440000}"/>
    <cellStyle name="Normal 2 3 2 3 2 2 5 2 4 2 2" xfId="30881" xr:uid="{00000000-0005-0000-0000-0000B5440000}"/>
    <cellStyle name="Normal 2 3 2 3 2 2 5 2 4 3" xfId="22735" xr:uid="{00000000-0005-0000-0000-0000B6440000}"/>
    <cellStyle name="Normal 2 3 2 3 2 2 5 2 5" xfId="9286" xr:uid="{00000000-0005-0000-0000-0000B7440000}"/>
    <cellStyle name="Normal 2 3 2 3 2 2 5 2 5 2" xfId="25582" xr:uid="{00000000-0005-0000-0000-0000B8440000}"/>
    <cellStyle name="Normal 2 3 2 3 2 2 5 2 6" xfId="17436" xr:uid="{00000000-0005-0000-0000-0000B9440000}"/>
    <cellStyle name="Normal 2 3 2 3 2 2 5 3" xfId="1845" xr:uid="{00000000-0005-0000-0000-0000BA440000}"/>
    <cellStyle name="Normal 2 3 2 3 2 2 5 3 2" xfId="4432" xr:uid="{00000000-0005-0000-0000-0000BB440000}"/>
    <cellStyle name="Normal 2 3 2 3 2 2 5 3 2 2" xfId="12578" xr:uid="{00000000-0005-0000-0000-0000BC440000}"/>
    <cellStyle name="Normal 2 3 2 3 2 2 5 3 2 2 2" xfId="28874" xr:uid="{00000000-0005-0000-0000-0000BD440000}"/>
    <cellStyle name="Normal 2 3 2 3 2 2 5 3 2 3" xfId="20728" xr:uid="{00000000-0005-0000-0000-0000BE440000}"/>
    <cellStyle name="Normal 2 3 2 3 2 2 5 3 3" xfId="7144" xr:uid="{00000000-0005-0000-0000-0000BF440000}"/>
    <cellStyle name="Normal 2 3 2 3 2 2 5 3 3 2" xfId="15290" xr:uid="{00000000-0005-0000-0000-0000C0440000}"/>
    <cellStyle name="Normal 2 3 2 3 2 2 5 3 3 2 2" xfId="31586" xr:uid="{00000000-0005-0000-0000-0000C1440000}"/>
    <cellStyle name="Normal 2 3 2 3 2 2 5 3 3 3" xfId="23440" xr:uid="{00000000-0005-0000-0000-0000C2440000}"/>
    <cellStyle name="Normal 2 3 2 3 2 2 5 3 4" xfId="9991" xr:uid="{00000000-0005-0000-0000-0000C3440000}"/>
    <cellStyle name="Normal 2 3 2 3 2 2 5 3 4 2" xfId="26287" xr:uid="{00000000-0005-0000-0000-0000C4440000}"/>
    <cellStyle name="Normal 2 3 2 3 2 2 5 3 5" xfId="18141" xr:uid="{00000000-0005-0000-0000-0000C5440000}"/>
    <cellStyle name="Normal 2 3 2 3 2 2 5 4" xfId="3214" xr:uid="{00000000-0005-0000-0000-0000C6440000}"/>
    <cellStyle name="Normal 2 3 2 3 2 2 5 4 2" xfId="11360" xr:uid="{00000000-0005-0000-0000-0000C7440000}"/>
    <cellStyle name="Normal 2 3 2 3 2 2 5 4 2 2" xfId="27656" xr:uid="{00000000-0005-0000-0000-0000C8440000}"/>
    <cellStyle name="Normal 2 3 2 3 2 2 5 4 3" xfId="19510" xr:uid="{00000000-0005-0000-0000-0000C9440000}"/>
    <cellStyle name="Normal 2 3 2 3 2 2 5 5" xfId="5734" xr:uid="{00000000-0005-0000-0000-0000CA440000}"/>
    <cellStyle name="Normal 2 3 2 3 2 2 5 5 2" xfId="13880" xr:uid="{00000000-0005-0000-0000-0000CB440000}"/>
    <cellStyle name="Normal 2 3 2 3 2 2 5 5 2 2" xfId="30176" xr:uid="{00000000-0005-0000-0000-0000CC440000}"/>
    <cellStyle name="Normal 2 3 2 3 2 2 5 5 3" xfId="22030" xr:uid="{00000000-0005-0000-0000-0000CD440000}"/>
    <cellStyle name="Normal 2 3 2 3 2 2 5 6" xfId="8581" xr:uid="{00000000-0005-0000-0000-0000CE440000}"/>
    <cellStyle name="Normal 2 3 2 3 2 2 5 6 2" xfId="24877" xr:uid="{00000000-0005-0000-0000-0000CF440000}"/>
    <cellStyle name="Normal 2 3 2 3 2 2 5 7" xfId="16731" xr:uid="{00000000-0005-0000-0000-0000D0440000}"/>
    <cellStyle name="Normal 2 3 2 3 2 2 6" xfId="796" xr:uid="{00000000-0005-0000-0000-0000D1440000}"/>
    <cellStyle name="Normal 2 3 2 3 2 2 6 2" xfId="2206" xr:uid="{00000000-0005-0000-0000-0000D2440000}"/>
    <cellStyle name="Normal 2 3 2 3 2 2 6 2 2" xfId="4745" xr:uid="{00000000-0005-0000-0000-0000D3440000}"/>
    <cellStyle name="Normal 2 3 2 3 2 2 6 2 2 2" xfId="12891" xr:uid="{00000000-0005-0000-0000-0000D4440000}"/>
    <cellStyle name="Normal 2 3 2 3 2 2 6 2 2 2 2" xfId="29187" xr:uid="{00000000-0005-0000-0000-0000D5440000}"/>
    <cellStyle name="Normal 2 3 2 3 2 2 6 2 2 3" xfId="21041" xr:uid="{00000000-0005-0000-0000-0000D6440000}"/>
    <cellStyle name="Normal 2 3 2 3 2 2 6 2 3" xfId="7505" xr:uid="{00000000-0005-0000-0000-0000D7440000}"/>
    <cellStyle name="Normal 2 3 2 3 2 2 6 2 3 2" xfId="15651" xr:uid="{00000000-0005-0000-0000-0000D8440000}"/>
    <cellStyle name="Normal 2 3 2 3 2 2 6 2 3 2 2" xfId="31947" xr:uid="{00000000-0005-0000-0000-0000D9440000}"/>
    <cellStyle name="Normal 2 3 2 3 2 2 6 2 3 3" xfId="23801" xr:uid="{00000000-0005-0000-0000-0000DA440000}"/>
    <cellStyle name="Normal 2 3 2 3 2 2 6 2 4" xfId="10352" xr:uid="{00000000-0005-0000-0000-0000DB440000}"/>
    <cellStyle name="Normal 2 3 2 3 2 2 6 2 4 2" xfId="26648" xr:uid="{00000000-0005-0000-0000-0000DC440000}"/>
    <cellStyle name="Normal 2 3 2 3 2 2 6 2 5" xfId="18502" xr:uid="{00000000-0005-0000-0000-0000DD440000}"/>
    <cellStyle name="Normal 2 3 2 3 2 2 6 3" xfId="3527" xr:uid="{00000000-0005-0000-0000-0000DE440000}"/>
    <cellStyle name="Normal 2 3 2 3 2 2 6 3 2" xfId="11673" xr:uid="{00000000-0005-0000-0000-0000DF440000}"/>
    <cellStyle name="Normal 2 3 2 3 2 2 6 3 2 2" xfId="27969" xr:uid="{00000000-0005-0000-0000-0000E0440000}"/>
    <cellStyle name="Normal 2 3 2 3 2 2 6 3 3" xfId="19823" xr:uid="{00000000-0005-0000-0000-0000E1440000}"/>
    <cellStyle name="Normal 2 3 2 3 2 2 6 4" xfId="6095" xr:uid="{00000000-0005-0000-0000-0000E2440000}"/>
    <cellStyle name="Normal 2 3 2 3 2 2 6 4 2" xfId="14241" xr:uid="{00000000-0005-0000-0000-0000E3440000}"/>
    <cellStyle name="Normal 2 3 2 3 2 2 6 4 2 2" xfId="30537" xr:uid="{00000000-0005-0000-0000-0000E4440000}"/>
    <cellStyle name="Normal 2 3 2 3 2 2 6 4 3" xfId="22391" xr:uid="{00000000-0005-0000-0000-0000E5440000}"/>
    <cellStyle name="Normal 2 3 2 3 2 2 6 5" xfId="8942" xr:uid="{00000000-0005-0000-0000-0000E6440000}"/>
    <cellStyle name="Normal 2 3 2 3 2 2 6 5 2" xfId="25238" xr:uid="{00000000-0005-0000-0000-0000E7440000}"/>
    <cellStyle name="Normal 2 3 2 3 2 2 6 6" xfId="17092" xr:uid="{00000000-0005-0000-0000-0000E8440000}"/>
    <cellStyle name="Normal 2 3 2 3 2 2 7" xfId="1501" xr:uid="{00000000-0005-0000-0000-0000E9440000}"/>
    <cellStyle name="Normal 2 3 2 3 2 2 7 2" xfId="4136" xr:uid="{00000000-0005-0000-0000-0000EA440000}"/>
    <cellStyle name="Normal 2 3 2 3 2 2 7 2 2" xfId="12282" xr:uid="{00000000-0005-0000-0000-0000EB440000}"/>
    <cellStyle name="Normal 2 3 2 3 2 2 7 2 2 2" xfId="28578" xr:uid="{00000000-0005-0000-0000-0000EC440000}"/>
    <cellStyle name="Normal 2 3 2 3 2 2 7 2 3" xfId="20432" xr:uid="{00000000-0005-0000-0000-0000ED440000}"/>
    <cellStyle name="Normal 2 3 2 3 2 2 7 3" xfId="6800" xr:uid="{00000000-0005-0000-0000-0000EE440000}"/>
    <cellStyle name="Normal 2 3 2 3 2 2 7 3 2" xfId="14946" xr:uid="{00000000-0005-0000-0000-0000EF440000}"/>
    <cellStyle name="Normal 2 3 2 3 2 2 7 3 2 2" xfId="31242" xr:uid="{00000000-0005-0000-0000-0000F0440000}"/>
    <cellStyle name="Normal 2 3 2 3 2 2 7 3 3" xfId="23096" xr:uid="{00000000-0005-0000-0000-0000F1440000}"/>
    <cellStyle name="Normal 2 3 2 3 2 2 7 4" xfId="9647" xr:uid="{00000000-0005-0000-0000-0000F2440000}"/>
    <cellStyle name="Normal 2 3 2 3 2 2 7 4 2" xfId="25943" xr:uid="{00000000-0005-0000-0000-0000F3440000}"/>
    <cellStyle name="Normal 2 3 2 3 2 2 7 5" xfId="17797" xr:uid="{00000000-0005-0000-0000-0000F4440000}"/>
    <cellStyle name="Normal 2 3 2 3 2 2 8" xfId="2918" xr:uid="{00000000-0005-0000-0000-0000F5440000}"/>
    <cellStyle name="Normal 2 3 2 3 2 2 8 2" xfId="11064" xr:uid="{00000000-0005-0000-0000-0000F6440000}"/>
    <cellStyle name="Normal 2 3 2 3 2 2 8 2 2" xfId="27360" xr:uid="{00000000-0005-0000-0000-0000F7440000}"/>
    <cellStyle name="Normal 2 3 2 3 2 2 8 3" xfId="19214" xr:uid="{00000000-0005-0000-0000-0000F8440000}"/>
    <cellStyle name="Normal 2 3 2 3 2 2 9" xfId="5390" xr:uid="{00000000-0005-0000-0000-0000F9440000}"/>
    <cellStyle name="Normal 2 3 2 3 2 2 9 2" xfId="13536" xr:uid="{00000000-0005-0000-0000-0000FA440000}"/>
    <cellStyle name="Normal 2 3 2 3 2 2 9 2 2" xfId="29832" xr:uid="{00000000-0005-0000-0000-0000FB440000}"/>
    <cellStyle name="Normal 2 3 2 3 2 2 9 3" xfId="21686" xr:uid="{00000000-0005-0000-0000-0000FC440000}"/>
    <cellStyle name="Normal 2 3 2 3 2 3" xfId="136" xr:uid="{00000000-0005-0000-0000-0000FD440000}"/>
    <cellStyle name="Normal 2 3 2 3 2 3 2" xfId="480" xr:uid="{00000000-0005-0000-0000-0000FE440000}"/>
    <cellStyle name="Normal 2 3 2 3 2 3 2 2" xfId="1186" xr:uid="{00000000-0005-0000-0000-0000FF440000}"/>
    <cellStyle name="Normal 2 3 2 3 2 3 2 2 2" xfId="2596" xr:uid="{00000000-0005-0000-0000-000000450000}"/>
    <cellStyle name="Normal 2 3 2 3 2 3 2 2 2 2" xfId="5079" xr:uid="{00000000-0005-0000-0000-000001450000}"/>
    <cellStyle name="Normal 2 3 2 3 2 3 2 2 2 2 2" xfId="13225" xr:uid="{00000000-0005-0000-0000-000002450000}"/>
    <cellStyle name="Normal 2 3 2 3 2 3 2 2 2 2 2 2" xfId="29521" xr:uid="{00000000-0005-0000-0000-000003450000}"/>
    <cellStyle name="Normal 2 3 2 3 2 3 2 2 2 2 3" xfId="21375" xr:uid="{00000000-0005-0000-0000-000004450000}"/>
    <cellStyle name="Normal 2 3 2 3 2 3 2 2 2 3" xfId="7895" xr:uid="{00000000-0005-0000-0000-000005450000}"/>
    <cellStyle name="Normal 2 3 2 3 2 3 2 2 2 3 2" xfId="16041" xr:uid="{00000000-0005-0000-0000-000006450000}"/>
    <cellStyle name="Normal 2 3 2 3 2 3 2 2 2 3 2 2" xfId="32337" xr:uid="{00000000-0005-0000-0000-000007450000}"/>
    <cellStyle name="Normal 2 3 2 3 2 3 2 2 2 3 3" xfId="24191" xr:uid="{00000000-0005-0000-0000-000008450000}"/>
    <cellStyle name="Normal 2 3 2 3 2 3 2 2 2 4" xfId="10742" xr:uid="{00000000-0005-0000-0000-000009450000}"/>
    <cellStyle name="Normal 2 3 2 3 2 3 2 2 2 4 2" xfId="27038" xr:uid="{00000000-0005-0000-0000-00000A450000}"/>
    <cellStyle name="Normal 2 3 2 3 2 3 2 2 2 5" xfId="18892" xr:uid="{00000000-0005-0000-0000-00000B450000}"/>
    <cellStyle name="Normal 2 3 2 3 2 3 2 2 3" xfId="3861" xr:uid="{00000000-0005-0000-0000-00000C450000}"/>
    <cellStyle name="Normal 2 3 2 3 2 3 2 2 3 2" xfId="12007" xr:uid="{00000000-0005-0000-0000-00000D450000}"/>
    <cellStyle name="Normal 2 3 2 3 2 3 2 2 3 2 2" xfId="28303" xr:uid="{00000000-0005-0000-0000-00000E450000}"/>
    <cellStyle name="Normal 2 3 2 3 2 3 2 2 3 3" xfId="20157" xr:uid="{00000000-0005-0000-0000-00000F450000}"/>
    <cellStyle name="Normal 2 3 2 3 2 3 2 2 4" xfId="6485" xr:uid="{00000000-0005-0000-0000-000010450000}"/>
    <cellStyle name="Normal 2 3 2 3 2 3 2 2 4 2" xfId="14631" xr:uid="{00000000-0005-0000-0000-000011450000}"/>
    <cellStyle name="Normal 2 3 2 3 2 3 2 2 4 2 2" xfId="30927" xr:uid="{00000000-0005-0000-0000-000012450000}"/>
    <cellStyle name="Normal 2 3 2 3 2 3 2 2 4 3" xfId="22781" xr:uid="{00000000-0005-0000-0000-000013450000}"/>
    <cellStyle name="Normal 2 3 2 3 2 3 2 2 5" xfId="9332" xr:uid="{00000000-0005-0000-0000-000014450000}"/>
    <cellStyle name="Normal 2 3 2 3 2 3 2 2 5 2" xfId="25628" xr:uid="{00000000-0005-0000-0000-000015450000}"/>
    <cellStyle name="Normal 2 3 2 3 2 3 2 2 6" xfId="17482" xr:uid="{00000000-0005-0000-0000-000016450000}"/>
    <cellStyle name="Normal 2 3 2 3 2 3 2 3" xfId="1891" xr:uid="{00000000-0005-0000-0000-000017450000}"/>
    <cellStyle name="Normal 2 3 2 3 2 3 2 3 2" xfId="4470" xr:uid="{00000000-0005-0000-0000-000018450000}"/>
    <cellStyle name="Normal 2 3 2 3 2 3 2 3 2 2" xfId="12616" xr:uid="{00000000-0005-0000-0000-000019450000}"/>
    <cellStyle name="Normal 2 3 2 3 2 3 2 3 2 2 2" xfId="28912" xr:uid="{00000000-0005-0000-0000-00001A450000}"/>
    <cellStyle name="Normal 2 3 2 3 2 3 2 3 2 3" xfId="20766" xr:uid="{00000000-0005-0000-0000-00001B450000}"/>
    <cellStyle name="Normal 2 3 2 3 2 3 2 3 3" xfId="7190" xr:uid="{00000000-0005-0000-0000-00001C450000}"/>
    <cellStyle name="Normal 2 3 2 3 2 3 2 3 3 2" xfId="15336" xr:uid="{00000000-0005-0000-0000-00001D450000}"/>
    <cellStyle name="Normal 2 3 2 3 2 3 2 3 3 2 2" xfId="31632" xr:uid="{00000000-0005-0000-0000-00001E450000}"/>
    <cellStyle name="Normal 2 3 2 3 2 3 2 3 3 3" xfId="23486" xr:uid="{00000000-0005-0000-0000-00001F450000}"/>
    <cellStyle name="Normal 2 3 2 3 2 3 2 3 4" xfId="10037" xr:uid="{00000000-0005-0000-0000-000020450000}"/>
    <cellStyle name="Normal 2 3 2 3 2 3 2 3 4 2" xfId="26333" xr:uid="{00000000-0005-0000-0000-000021450000}"/>
    <cellStyle name="Normal 2 3 2 3 2 3 2 3 5" xfId="18187" xr:uid="{00000000-0005-0000-0000-000022450000}"/>
    <cellStyle name="Normal 2 3 2 3 2 3 2 4" xfId="3252" xr:uid="{00000000-0005-0000-0000-000023450000}"/>
    <cellStyle name="Normal 2 3 2 3 2 3 2 4 2" xfId="11398" xr:uid="{00000000-0005-0000-0000-000024450000}"/>
    <cellStyle name="Normal 2 3 2 3 2 3 2 4 2 2" xfId="27694" xr:uid="{00000000-0005-0000-0000-000025450000}"/>
    <cellStyle name="Normal 2 3 2 3 2 3 2 4 3" xfId="19548" xr:uid="{00000000-0005-0000-0000-000026450000}"/>
    <cellStyle name="Normal 2 3 2 3 2 3 2 5" xfId="5780" xr:uid="{00000000-0005-0000-0000-000027450000}"/>
    <cellStyle name="Normal 2 3 2 3 2 3 2 5 2" xfId="13926" xr:uid="{00000000-0005-0000-0000-000028450000}"/>
    <cellStyle name="Normal 2 3 2 3 2 3 2 5 2 2" xfId="30222" xr:uid="{00000000-0005-0000-0000-000029450000}"/>
    <cellStyle name="Normal 2 3 2 3 2 3 2 5 3" xfId="22076" xr:uid="{00000000-0005-0000-0000-00002A450000}"/>
    <cellStyle name="Normal 2 3 2 3 2 3 2 6" xfId="8627" xr:uid="{00000000-0005-0000-0000-00002B450000}"/>
    <cellStyle name="Normal 2 3 2 3 2 3 2 6 2" xfId="24923" xr:uid="{00000000-0005-0000-0000-00002C450000}"/>
    <cellStyle name="Normal 2 3 2 3 2 3 2 7" xfId="16777" xr:uid="{00000000-0005-0000-0000-00002D450000}"/>
    <cellStyle name="Normal 2 3 2 3 2 3 3" xfId="842" xr:uid="{00000000-0005-0000-0000-00002E450000}"/>
    <cellStyle name="Normal 2 3 2 3 2 3 3 2" xfId="2252" xr:uid="{00000000-0005-0000-0000-00002F450000}"/>
    <cellStyle name="Normal 2 3 2 3 2 3 3 2 2" xfId="4783" xr:uid="{00000000-0005-0000-0000-000030450000}"/>
    <cellStyle name="Normal 2 3 2 3 2 3 3 2 2 2" xfId="12929" xr:uid="{00000000-0005-0000-0000-000031450000}"/>
    <cellStyle name="Normal 2 3 2 3 2 3 3 2 2 2 2" xfId="29225" xr:uid="{00000000-0005-0000-0000-000032450000}"/>
    <cellStyle name="Normal 2 3 2 3 2 3 3 2 2 3" xfId="21079" xr:uid="{00000000-0005-0000-0000-000033450000}"/>
    <cellStyle name="Normal 2 3 2 3 2 3 3 2 3" xfId="7551" xr:uid="{00000000-0005-0000-0000-000034450000}"/>
    <cellStyle name="Normal 2 3 2 3 2 3 3 2 3 2" xfId="15697" xr:uid="{00000000-0005-0000-0000-000035450000}"/>
    <cellStyle name="Normal 2 3 2 3 2 3 3 2 3 2 2" xfId="31993" xr:uid="{00000000-0005-0000-0000-000036450000}"/>
    <cellStyle name="Normal 2 3 2 3 2 3 3 2 3 3" xfId="23847" xr:uid="{00000000-0005-0000-0000-000037450000}"/>
    <cellStyle name="Normal 2 3 2 3 2 3 3 2 4" xfId="10398" xr:uid="{00000000-0005-0000-0000-000038450000}"/>
    <cellStyle name="Normal 2 3 2 3 2 3 3 2 4 2" xfId="26694" xr:uid="{00000000-0005-0000-0000-000039450000}"/>
    <cellStyle name="Normal 2 3 2 3 2 3 3 2 5" xfId="18548" xr:uid="{00000000-0005-0000-0000-00003A450000}"/>
    <cellStyle name="Normal 2 3 2 3 2 3 3 3" xfId="3565" xr:uid="{00000000-0005-0000-0000-00003B450000}"/>
    <cellStyle name="Normal 2 3 2 3 2 3 3 3 2" xfId="11711" xr:uid="{00000000-0005-0000-0000-00003C450000}"/>
    <cellStyle name="Normal 2 3 2 3 2 3 3 3 2 2" xfId="28007" xr:uid="{00000000-0005-0000-0000-00003D450000}"/>
    <cellStyle name="Normal 2 3 2 3 2 3 3 3 3" xfId="19861" xr:uid="{00000000-0005-0000-0000-00003E450000}"/>
    <cellStyle name="Normal 2 3 2 3 2 3 3 4" xfId="6141" xr:uid="{00000000-0005-0000-0000-00003F450000}"/>
    <cellStyle name="Normal 2 3 2 3 2 3 3 4 2" xfId="14287" xr:uid="{00000000-0005-0000-0000-000040450000}"/>
    <cellStyle name="Normal 2 3 2 3 2 3 3 4 2 2" xfId="30583" xr:uid="{00000000-0005-0000-0000-000041450000}"/>
    <cellStyle name="Normal 2 3 2 3 2 3 3 4 3" xfId="22437" xr:uid="{00000000-0005-0000-0000-000042450000}"/>
    <cellStyle name="Normal 2 3 2 3 2 3 3 5" xfId="8988" xr:uid="{00000000-0005-0000-0000-000043450000}"/>
    <cellStyle name="Normal 2 3 2 3 2 3 3 5 2" xfId="25284" xr:uid="{00000000-0005-0000-0000-000044450000}"/>
    <cellStyle name="Normal 2 3 2 3 2 3 3 6" xfId="17138" xr:uid="{00000000-0005-0000-0000-000045450000}"/>
    <cellStyle name="Normal 2 3 2 3 2 3 4" xfId="1547" xr:uid="{00000000-0005-0000-0000-000046450000}"/>
    <cellStyle name="Normal 2 3 2 3 2 3 4 2" xfId="4174" xr:uid="{00000000-0005-0000-0000-000047450000}"/>
    <cellStyle name="Normal 2 3 2 3 2 3 4 2 2" xfId="12320" xr:uid="{00000000-0005-0000-0000-000048450000}"/>
    <cellStyle name="Normal 2 3 2 3 2 3 4 2 2 2" xfId="28616" xr:uid="{00000000-0005-0000-0000-000049450000}"/>
    <cellStyle name="Normal 2 3 2 3 2 3 4 2 3" xfId="20470" xr:uid="{00000000-0005-0000-0000-00004A450000}"/>
    <cellStyle name="Normal 2 3 2 3 2 3 4 3" xfId="6846" xr:uid="{00000000-0005-0000-0000-00004B450000}"/>
    <cellStyle name="Normal 2 3 2 3 2 3 4 3 2" xfId="14992" xr:uid="{00000000-0005-0000-0000-00004C450000}"/>
    <cellStyle name="Normal 2 3 2 3 2 3 4 3 2 2" xfId="31288" xr:uid="{00000000-0005-0000-0000-00004D450000}"/>
    <cellStyle name="Normal 2 3 2 3 2 3 4 3 3" xfId="23142" xr:uid="{00000000-0005-0000-0000-00004E450000}"/>
    <cellStyle name="Normal 2 3 2 3 2 3 4 4" xfId="9693" xr:uid="{00000000-0005-0000-0000-00004F450000}"/>
    <cellStyle name="Normal 2 3 2 3 2 3 4 4 2" xfId="25989" xr:uid="{00000000-0005-0000-0000-000050450000}"/>
    <cellStyle name="Normal 2 3 2 3 2 3 4 5" xfId="17843" xr:uid="{00000000-0005-0000-0000-000051450000}"/>
    <cellStyle name="Normal 2 3 2 3 2 3 5" xfId="2956" xr:uid="{00000000-0005-0000-0000-000052450000}"/>
    <cellStyle name="Normal 2 3 2 3 2 3 5 2" xfId="11102" xr:uid="{00000000-0005-0000-0000-000053450000}"/>
    <cellStyle name="Normal 2 3 2 3 2 3 5 2 2" xfId="27398" xr:uid="{00000000-0005-0000-0000-000054450000}"/>
    <cellStyle name="Normal 2 3 2 3 2 3 5 3" xfId="19252" xr:uid="{00000000-0005-0000-0000-000055450000}"/>
    <cellStyle name="Normal 2 3 2 3 2 3 6" xfId="5436" xr:uid="{00000000-0005-0000-0000-000056450000}"/>
    <cellStyle name="Normal 2 3 2 3 2 3 6 2" xfId="13582" xr:uid="{00000000-0005-0000-0000-000057450000}"/>
    <cellStyle name="Normal 2 3 2 3 2 3 6 2 2" xfId="29878" xr:uid="{00000000-0005-0000-0000-000058450000}"/>
    <cellStyle name="Normal 2 3 2 3 2 3 6 3" xfId="21732" xr:uid="{00000000-0005-0000-0000-000059450000}"/>
    <cellStyle name="Normal 2 3 2 3 2 3 7" xfId="8283" xr:uid="{00000000-0005-0000-0000-00005A450000}"/>
    <cellStyle name="Normal 2 3 2 3 2 3 7 2" xfId="24579" xr:uid="{00000000-0005-0000-0000-00005B450000}"/>
    <cellStyle name="Normal 2 3 2 3 2 3 8" xfId="16433" xr:uid="{00000000-0005-0000-0000-00005C450000}"/>
    <cellStyle name="Normal 2 3 2 3 2 4" xfId="219" xr:uid="{00000000-0005-0000-0000-00005D450000}"/>
    <cellStyle name="Normal 2 3 2 3 2 4 2" xfId="563" xr:uid="{00000000-0005-0000-0000-00005E450000}"/>
    <cellStyle name="Normal 2 3 2 3 2 4 2 2" xfId="1269" xr:uid="{00000000-0005-0000-0000-00005F450000}"/>
    <cellStyle name="Normal 2 3 2 3 2 4 2 2 2" xfId="2679" xr:uid="{00000000-0005-0000-0000-000060450000}"/>
    <cellStyle name="Normal 2 3 2 3 2 4 2 2 2 2" xfId="5153" xr:uid="{00000000-0005-0000-0000-000061450000}"/>
    <cellStyle name="Normal 2 3 2 3 2 4 2 2 2 2 2" xfId="13299" xr:uid="{00000000-0005-0000-0000-000062450000}"/>
    <cellStyle name="Normal 2 3 2 3 2 4 2 2 2 2 2 2" xfId="29595" xr:uid="{00000000-0005-0000-0000-000063450000}"/>
    <cellStyle name="Normal 2 3 2 3 2 4 2 2 2 2 3" xfId="21449" xr:uid="{00000000-0005-0000-0000-000064450000}"/>
    <cellStyle name="Normal 2 3 2 3 2 4 2 2 2 3" xfId="7978" xr:uid="{00000000-0005-0000-0000-000065450000}"/>
    <cellStyle name="Normal 2 3 2 3 2 4 2 2 2 3 2" xfId="16124" xr:uid="{00000000-0005-0000-0000-000066450000}"/>
    <cellStyle name="Normal 2 3 2 3 2 4 2 2 2 3 2 2" xfId="32420" xr:uid="{00000000-0005-0000-0000-000067450000}"/>
    <cellStyle name="Normal 2 3 2 3 2 4 2 2 2 3 3" xfId="24274" xr:uid="{00000000-0005-0000-0000-000068450000}"/>
    <cellStyle name="Normal 2 3 2 3 2 4 2 2 2 4" xfId="10825" xr:uid="{00000000-0005-0000-0000-000069450000}"/>
    <cellStyle name="Normal 2 3 2 3 2 4 2 2 2 4 2" xfId="27121" xr:uid="{00000000-0005-0000-0000-00006A450000}"/>
    <cellStyle name="Normal 2 3 2 3 2 4 2 2 2 5" xfId="18975" xr:uid="{00000000-0005-0000-0000-00006B450000}"/>
    <cellStyle name="Normal 2 3 2 3 2 4 2 2 3" xfId="3935" xr:uid="{00000000-0005-0000-0000-00006C450000}"/>
    <cellStyle name="Normal 2 3 2 3 2 4 2 2 3 2" xfId="12081" xr:uid="{00000000-0005-0000-0000-00006D450000}"/>
    <cellStyle name="Normal 2 3 2 3 2 4 2 2 3 2 2" xfId="28377" xr:uid="{00000000-0005-0000-0000-00006E450000}"/>
    <cellStyle name="Normal 2 3 2 3 2 4 2 2 3 3" xfId="20231" xr:uid="{00000000-0005-0000-0000-00006F450000}"/>
    <cellStyle name="Normal 2 3 2 3 2 4 2 2 4" xfId="6568" xr:uid="{00000000-0005-0000-0000-000070450000}"/>
    <cellStyle name="Normal 2 3 2 3 2 4 2 2 4 2" xfId="14714" xr:uid="{00000000-0005-0000-0000-000071450000}"/>
    <cellStyle name="Normal 2 3 2 3 2 4 2 2 4 2 2" xfId="31010" xr:uid="{00000000-0005-0000-0000-000072450000}"/>
    <cellStyle name="Normal 2 3 2 3 2 4 2 2 4 3" xfId="22864" xr:uid="{00000000-0005-0000-0000-000073450000}"/>
    <cellStyle name="Normal 2 3 2 3 2 4 2 2 5" xfId="9415" xr:uid="{00000000-0005-0000-0000-000074450000}"/>
    <cellStyle name="Normal 2 3 2 3 2 4 2 2 5 2" xfId="25711" xr:uid="{00000000-0005-0000-0000-000075450000}"/>
    <cellStyle name="Normal 2 3 2 3 2 4 2 2 6" xfId="17565" xr:uid="{00000000-0005-0000-0000-000076450000}"/>
    <cellStyle name="Normal 2 3 2 3 2 4 2 3" xfId="1974" xr:uid="{00000000-0005-0000-0000-000077450000}"/>
    <cellStyle name="Normal 2 3 2 3 2 4 2 3 2" xfId="4544" xr:uid="{00000000-0005-0000-0000-000078450000}"/>
    <cellStyle name="Normal 2 3 2 3 2 4 2 3 2 2" xfId="12690" xr:uid="{00000000-0005-0000-0000-000079450000}"/>
    <cellStyle name="Normal 2 3 2 3 2 4 2 3 2 2 2" xfId="28986" xr:uid="{00000000-0005-0000-0000-00007A450000}"/>
    <cellStyle name="Normal 2 3 2 3 2 4 2 3 2 3" xfId="20840" xr:uid="{00000000-0005-0000-0000-00007B450000}"/>
    <cellStyle name="Normal 2 3 2 3 2 4 2 3 3" xfId="7273" xr:uid="{00000000-0005-0000-0000-00007C450000}"/>
    <cellStyle name="Normal 2 3 2 3 2 4 2 3 3 2" xfId="15419" xr:uid="{00000000-0005-0000-0000-00007D450000}"/>
    <cellStyle name="Normal 2 3 2 3 2 4 2 3 3 2 2" xfId="31715" xr:uid="{00000000-0005-0000-0000-00007E450000}"/>
    <cellStyle name="Normal 2 3 2 3 2 4 2 3 3 3" xfId="23569" xr:uid="{00000000-0005-0000-0000-00007F450000}"/>
    <cellStyle name="Normal 2 3 2 3 2 4 2 3 4" xfId="10120" xr:uid="{00000000-0005-0000-0000-000080450000}"/>
    <cellStyle name="Normal 2 3 2 3 2 4 2 3 4 2" xfId="26416" xr:uid="{00000000-0005-0000-0000-000081450000}"/>
    <cellStyle name="Normal 2 3 2 3 2 4 2 3 5" xfId="18270" xr:uid="{00000000-0005-0000-0000-000082450000}"/>
    <cellStyle name="Normal 2 3 2 3 2 4 2 4" xfId="3326" xr:uid="{00000000-0005-0000-0000-000083450000}"/>
    <cellStyle name="Normal 2 3 2 3 2 4 2 4 2" xfId="11472" xr:uid="{00000000-0005-0000-0000-000084450000}"/>
    <cellStyle name="Normal 2 3 2 3 2 4 2 4 2 2" xfId="27768" xr:uid="{00000000-0005-0000-0000-000085450000}"/>
    <cellStyle name="Normal 2 3 2 3 2 4 2 4 3" xfId="19622" xr:uid="{00000000-0005-0000-0000-000086450000}"/>
    <cellStyle name="Normal 2 3 2 3 2 4 2 5" xfId="5863" xr:uid="{00000000-0005-0000-0000-000087450000}"/>
    <cellStyle name="Normal 2 3 2 3 2 4 2 5 2" xfId="14009" xr:uid="{00000000-0005-0000-0000-000088450000}"/>
    <cellStyle name="Normal 2 3 2 3 2 4 2 5 2 2" xfId="30305" xr:uid="{00000000-0005-0000-0000-000089450000}"/>
    <cellStyle name="Normal 2 3 2 3 2 4 2 5 3" xfId="22159" xr:uid="{00000000-0005-0000-0000-00008A450000}"/>
    <cellStyle name="Normal 2 3 2 3 2 4 2 6" xfId="8710" xr:uid="{00000000-0005-0000-0000-00008B450000}"/>
    <cellStyle name="Normal 2 3 2 3 2 4 2 6 2" xfId="25006" xr:uid="{00000000-0005-0000-0000-00008C450000}"/>
    <cellStyle name="Normal 2 3 2 3 2 4 2 7" xfId="16860" xr:uid="{00000000-0005-0000-0000-00008D450000}"/>
    <cellStyle name="Normal 2 3 2 3 2 4 3" xfId="925" xr:uid="{00000000-0005-0000-0000-00008E450000}"/>
    <cellStyle name="Normal 2 3 2 3 2 4 3 2" xfId="2335" xr:uid="{00000000-0005-0000-0000-00008F450000}"/>
    <cellStyle name="Normal 2 3 2 3 2 4 3 2 2" xfId="4857" xr:uid="{00000000-0005-0000-0000-000090450000}"/>
    <cellStyle name="Normal 2 3 2 3 2 4 3 2 2 2" xfId="13003" xr:uid="{00000000-0005-0000-0000-000091450000}"/>
    <cellStyle name="Normal 2 3 2 3 2 4 3 2 2 2 2" xfId="29299" xr:uid="{00000000-0005-0000-0000-000092450000}"/>
    <cellStyle name="Normal 2 3 2 3 2 4 3 2 2 3" xfId="21153" xr:uid="{00000000-0005-0000-0000-000093450000}"/>
    <cellStyle name="Normal 2 3 2 3 2 4 3 2 3" xfId="7634" xr:uid="{00000000-0005-0000-0000-000094450000}"/>
    <cellStyle name="Normal 2 3 2 3 2 4 3 2 3 2" xfId="15780" xr:uid="{00000000-0005-0000-0000-000095450000}"/>
    <cellStyle name="Normal 2 3 2 3 2 4 3 2 3 2 2" xfId="32076" xr:uid="{00000000-0005-0000-0000-000096450000}"/>
    <cellStyle name="Normal 2 3 2 3 2 4 3 2 3 3" xfId="23930" xr:uid="{00000000-0005-0000-0000-000097450000}"/>
    <cellStyle name="Normal 2 3 2 3 2 4 3 2 4" xfId="10481" xr:uid="{00000000-0005-0000-0000-000098450000}"/>
    <cellStyle name="Normal 2 3 2 3 2 4 3 2 4 2" xfId="26777" xr:uid="{00000000-0005-0000-0000-000099450000}"/>
    <cellStyle name="Normal 2 3 2 3 2 4 3 2 5" xfId="18631" xr:uid="{00000000-0005-0000-0000-00009A450000}"/>
    <cellStyle name="Normal 2 3 2 3 2 4 3 3" xfId="3639" xr:uid="{00000000-0005-0000-0000-00009B450000}"/>
    <cellStyle name="Normal 2 3 2 3 2 4 3 3 2" xfId="11785" xr:uid="{00000000-0005-0000-0000-00009C450000}"/>
    <cellStyle name="Normal 2 3 2 3 2 4 3 3 2 2" xfId="28081" xr:uid="{00000000-0005-0000-0000-00009D450000}"/>
    <cellStyle name="Normal 2 3 2 3 2 4 3 3 3" xfId="19935" xr:uid="{00000000-0005-0000-0000-00009E450000}"/>
    <cellStyle name="Normal 2 3 2 3 2 4 3 4" xfId="6224" xr:uid="{00000000-0005-0000-0000-00009F450000}"/>
    <cellStyle name="Normal 2 3 2 3 2 4 3 4 2" xfId="14370" xr:uid="{00000000-0005-0000-0000-0000A0450000}"/>
    <cellStyle name="Normal 2 3 2 3 2 4 3 4 2 2" xfId="30666" xr:uid="{00000000-0005-0000-0000-0000A1450000}"/>
    <cellStyle name="Normal 2 3 2 3 2 4 3 4 3" xfId="22520" xr:uid="{00000000-0005-0000-0000-0000A2450000}"/>
    <cellStyle name="Normal 2 3 2 3 2 4 3 5" xfId="9071" xr:uid="{00000000-0005-0000-0000-0000A3450000}"/>
    <cellStyle name="Normal 2 3 2 3 2 4 3 5 2" xfId="25367" xr:uid="{00000000-0005-0000-0000-0000A4450000}"/>
    <cellStyle name="Normal 2 3 2 3 2 4 3 6" xfId="17221" xr:uid="{00000000-0005-0000-0000-0000A5450000}"/>
    <cellStyle name="Normal 2 3 2 3 2 4 4" xfId="1630" xr:uid="{00000000-0005-0000-0000-0000A6450000}"/>
    <cellStyle name="Normal 2 3 2 3 2 4 4 2" xfId="4248" xr:uid="{00000000-0005-0000-0000-0000A7450000}"/>
    <cellStyle name="Normal 2 3 2 3 2 4 4 2 2" xfId="12394" xr:uid="{00000000-0005-0000-0000-0000A8450000}"/>
    <cellStyle name="Normal 2 3 2 3 2 4 4 2 2 2" xfId="28690" xr:uid="{00000000-0005-0000-0000-0000A9450000}"/>
    <cellStyle name="Normal 2 3 2 3 2 4 4 2 3" xfId="20544" xr:uid="{00000000-0005-0000-0000-0000AA450000}"/>
    <cellStyle name="Normal 2 3 2 3 2 4 4 3" xfId="6929" xr:uid="{00000000-0005-0000-0000-0000AB450000}"/>
    <cellStyle name="Normal 2 3 2 3 2 4 4 3 2" xfId="15075" xr:uid="{00000000-0005-0000-0000-0000AC450000}"/>
    <cellStyle name="Normal 2 3 2 3 2 4 4 3 2 2" xfId="31371" xr:uid="{00000000-0005-0000-0000-0000AD450000}"/>
    <cellStyle name="Normal 2 3 2 3 2 4 4 3 3" xfId="23225" xr:uid="{00000000-0005-0000-0000-0000AE450000}"/>
    <cellStyle name="Normal 2 3 2 3 2 4 4 4" xfId="9776" xr:uid="{00000000-0005-0000-0000-0000AF450000}"/>
    <cellStyle name="Normal 2 3 2 3 2 4 4 4 2" xfId="26072" xr:uid="{00000000-0005-0000-0000-0000B0450000}"/>
    <cellStyle name="Normal 2 3 2 3 2 4 4 5" xfId="17926" xr:uid="{00000000-0005-0000-0000-0000B1450000}"/>
    <cellStyle name="Normal 2 3 2 3 2 4 5" xfId="3030" xr:uid="{00000000-0005-0000-0000-0000B2450000}"/>
    <cellStyle name="Normal 2 3 2 3 2 4 5 2" xfId="11176" xr:uid="{00000000-0005-0000-0000-0000B3450000}"/>
    <cellStyle name="Normal 2 3 2 3 2 4 5 2 2" xfId="27472" xr:uid="{00000000-0005-0000-0000-0000B4450000}"/>
    <cellStyle name="Normal 2 3 2 3 2 4 5 3" xfId="19326" xr:uid="{00000000-0005-0000-0000-0000B5450000}"/>
    <cellStyle name="Normal 2 3 2 3 2 4 6" xfId="5519" xr:uid="{00000000-0005-0000-0000-0000B6450000}"/>
    <cellStyle name="Normal 2 3 2 3 2 4 6 2" xfId="13665" xr:uid="{00000000-0005-0000-0000-0000B7450000}"/>
    <cellStyle name="Normal 2 3 2 3 2 4 6 2 2" xfId="29961" xr:uid="{00000000-0005-0000-0000-0000B8450000}"/>
    <cellStyle name="Normal 2 3 2 3 2 4 6 3" xfId="21815" xr:uid="{00000000-0005-0000-0000-0000B9450000}"/>
    <cellStyle name="Normal 2 3 2 3 2 4 7" xfId="8366" xr:uid="{00000000-0005-0000-0000-0000BA450000}"/>
    <cellStyle name="Normal 2 3 2 3 2 4 7 2" xfId="24662" xr:uid="{00000000-0005-0000-0000-0000BB450000}"/>
    <cellStyle name="Normal 2 3 2 3 2 4 8" xfId="16516" xr:uid="{00000000-0005-0000-0000-0000BC450000}"/>
    <cellStyle name="Normal 2 3 2 3 2 5" xfId="300" xr:uid="{00000000-0005-0000-0000-0000BD450000}"/>
    <cellStyle name="Normal 2 3 2 3 2 5 2" xfId="644" xr:uid="{00000000-0005-0000-0000-0000BE450000}"/>
    <cellStyle name="Normal 2 3 2 3 2 5 2 2" xfId="1350" xr:uid="{00000000-0005-0000-0000-0000BF450000}"/>
    <cellStyle name="Normal 2 3 2 3 2 5 2 2 2" xfId="2760" xr:uid="{00000000-0005-0000-0000-0000C0450000}"/>
    <cellStyle name="Normal 2 3 2 3 2 5 2 2 2 2" xfId="5227" xr:uid="{00000000-0005-0000-0000-0000C1450000}"/>
    <cellStyle name="Normal 2 3 2 3 2 5 2 2 2 2 2" xfId="13373" xr:uid="{00000000-0005-0000-0000-0000C2450000}"/>
    <cellStyle name="Normal 2 3 2 3 2 5 2 2 2 2 2 2" xfId="29669" xr:uid="{00000000-0005-0000-0000-0000C3450000}"/>
    <cellStyle name="Normal 2 3 2 3 2 5 2 2 2 2 3" xfId="21523" xr:uid="{00000000-0005-0000-0000-0000C4450000}"/>
    <cellStyle name="Normal 2 3 2 3 2 5 2 2 2 3" xfId="8059" xr:uid="{00000000-0005-0000-0000-0000C5450000}"/>
    <cellStyle name="Normal 2 3 2 3 2 5 2 2 2 3 2" xfId="16205" xr:uid="{00000000-0005-0000-0000-0000C6450000}"/>
    <cellStyle name="Normal 2 3 2 3 2 5 2 2 2 3 2 2" xfId="32501" xr:uid="{00000000-0005-0000-0000-0000C7450000}"/>
    <cellStyle name="Normal 2 3 2 3 2 5 2 2 2 3 3" xfId="24355" xr:uid="{00000000-0005-0000-0000-0000C8450000}"/>
    <cellStyle name="Normal 2 3 2 3 2 5 2 2 2 4" xfId="10906" xr:uid="{00000000-0005-0000-0000-0000C9450000}"/>
    <cellStyle name="Normal 2 3 2 3 2 5 2 2 2 4 2" xfId="27202" xr:uid="{00000000-0005-0000-0000-0000CA450000}"/>
    <cellStyle name="Normal 2 3 2 3 2 5 2 2 2 5" xfId="19056" xr:uid="{00000000-0005-0000-0000-0000CB450000}"/>
    <cellStyle name="Normal 2 3 2 3 2 5 2 2 3" xfId="4009" xr:uid="{00000000-0005-0000-0000-0000CC450000}"/>
    <cellStyle name="Normal 2 3 2 3 2 5 2 2 3 2" xfId="12155" xr:uid="{00000000-0005-0000-0000-0000CD450000}"/>
    <cellStyle name="Normal 2 3 2 3 2 5 2 2 3 2 2" xfId="28451" xr:uid="{00000000-0005-0000-0000-0000CE450000}"/>
    <cellStyle name="Normal 2 3 2 3 2 5 2 2 3 3" xfId="20305" xr:uid="{00000000-0005-0000-0000-0000CF450000}"/>
    <cellStyle name="Normal 2 3 2 3 2 5 2 2 4" xfId="6649" xr:uid="{00000000-0005-0000-0000-0000D0450000}"/>
    <cellStyle name="Normal 2 3 2 3 2 5 2 2 4 2" xfId="14795" xr:uid="{00000000-0005-0000-0000-0000D1450000}"/>
    <cellStyle name="Normal 2 3 2 3 2 5 2 2 4 2 2" xfId="31091" xr:uid="{00000000-0005-0000-0000-0000D2450000}"/>
    <cellStyle name="Normal 2 3 2 3 2 5 2 2 4 3" xfId="22945" xr:uid="{00000000-0005-0000-0000-0000D3450000}"/>
    <cellStyle name="Normal 2 3 2 3 2 5 2 2 5" xfId="9496" xr:uid="{00000000-0005-0000-0000-0000D4450000}"/>
    <cellStyle name="Normal 2 3 2 3 2 5 2 2 5 2" xfId="25792" xr:uid="{00000000-0005-0000-0000-0000D5450000}"/>
    <cellStyle name="Normal 2 3 2 3 2 5 2 2 6" xfId="17646" xr:uid="{00000000-0005-0000-0000-0000D6450000}"/>
    <cellStyle name="Normal 2 3 2 3 2 5 2 3" xfId="2055" xr:uid="{00000000-0005-0000-0000-0000D7450000}"/>
    <cellStyle name="Normal 2 3 2 3 2 5 2 3 2" xfId="4618" xr:uid="{00000000-0005-0000-0000-0000D8450000}"/>
    <cellStyle name="Normal 2 3 2 3 2 5 2 3 2 2" xfId="12764" xr:uid="{00000000-0005-0000-0000-0000D9450000}"/>
    <cellStyle name="Normal 2 3 2 3 2 5 2 3 2 2 2" xfId="29060" xr:uid="{00000000-0005-0000-0000-0000DA450000}"/>
    <cellStyle name="Normal 2 3 2 3 2 5 2 3 2 3" xfId="20914" xr:uid="{00000000-0005-0000-0000-0000DB450000}"/>
    <cellStyle name="Normal 2 3 2 3 2 5 2 3 3" xfId="7354" xr:uid="{00000000-0005-0000-0000-0000DC450000}"/>
    <cellStyle name="Normal 2 3 2 3 2 5 2 3 3 2" xfId="15500" xr:uid="{00000000-0005-0000-0000-0000DD450000}"/>
    <cellStyle name="Normal 2 3 2 3 2 5 2 3 3 2 2" xfId="31796" xr:uid="{00000000-0005-0000-0000-0000DE450000}"/>
    <cellStyle name="Normal 2 3 2 3 2 5 2 3 3 3" xfId="23650" xr:uid="{00000000-0005-0000-0000-0000DF450000}"/>
    <cellStyle name="Normal 2 3 2 3 2 5 2 3 4" xfId="10201" xr:uid="{00000000-0005-0000-0000-0000E0450000}"/>
    <cellStyle name="Normal 2 3 2 3 2 5 2 3 4 2" xfId="26497" xr:uid="{00000000-0005-0000-0000-0000E1450000}"/>
    <cellStyle name="Normal 2 3 2 3 2 5 2 3 5" xfId="18351" xr:uid="{00000000-0005-0000-0000-0000E2450000}"/>
    <cellStyle name="Normal 2 3 2 3 2 5 2 4" xfId="3400" xr:uid="{00000000-0005-0000-0000-0000E3450000}"/>
    <cellStyle name="Normal 2 3 2 3 2 5 2 4 2" xfId="11546" xr:uid="{00000000-0005-0000-0000-0000E4450000}"/>
    <cellStyle name="Normal 2 3 2 3 2 5 2 4 2 2" xfId="27842" xr:uid="{00000000-0005-0000-0000-0000E5450000}"/>
    <cellStyle name="Normal 2 3 2 3 2 5 2 4 3" xfId="19696" xr:uid="{00000000-0005-0000-0000-0000E6450000}"/>
    <cellStyle name="Normal 2 3 2 3 2 5 2 5" xfId="5944" xr:uid="{00000000-0005-0000-0000-0000E7450000}"/>
    <cellStyle name="Normal 2 3 2 3 2 5 2 5 2" xfId="14090" xr:uid="{00000000-0005-0000-0000-0000E8450000}"/>
    <cellStyle name="Normal 2 3 2 3 2 5 2 5 2 2" xfId="30386" xr:uid="{00000000-0005-0000-0000-0000E9450000}"/>
    <cellStyle name="Normal 2 3 2 3 2 5 2 5 3" xfId="22240" xr:uid="{00000000-0005-0000-0000-0000EA450000}"/>
    <cellStyle name="Normal 2 3 2 3 2 5 2 6" xfId="8791" xr:uid="{00000000-0005-0000-0000-0000EB450000}"/>
    <cellStyle name="Normal 2 3 2 3 2 5 2 6 2" xfId="25087" xr:uid="{00000000-0005-0000-0000-0000EC450000}"/>
    <cellStyle name="Normal 2 3 2 3 2 5 2 7" xfId="16941" xr:uid="{00000000-0005-0000-0000-0000ED450000}"/>
    <cellStyle name="Normal 2 3 2 3 2 5 3" xfId="1006" xr:uid="{00000000-0005-0000-0000-0000EE450000}"/>
    <cellStyle name="Normal 2 3 2 3 2 5 3 2" xfId="2416" xr:uid="{00000000-0005-0000-0000-0000EF450000}"/>
    <cellStyle name="Normal 2 3 2 3 2 5 3 2 2" xfId="4931" xr:uid="{00000000-0005-0000-0000-0000F0450000}"/>
    <cellStyle name="Normal 2 3 2 3 2 5 3 2 2 2" xfId="13077" xr:uid="{00000000-0005-0000-0000-0000F1450000}"/>
    <cellStyle name="Normal 2 3 2 3 2 5 3 2 2 2 2" xfId="29373" xr:uid="{00000000-0005-0000-0000-0000F2450000}"/>
    <cellStyle name="Normal 2 3 2 3 2 5 3 2 2 3" xfId="21227" xr:uid="{00000000-0005-0000-0000-0000F3450000}"/>
    <cellStyle name="Normal 2 3 2 3 2 5 3 2 3" xfId="7715" xr:uid="{00000000-0005-0000-0000-0000F4450000}"/>
    <cellStyle name="Normal 2 3 2 3 2 5 3 2 3 2" xfId="15861" xr:uid="{00000000-0005-0000-0000-0000F5450000}"/>
    <cellStyle name="Normal 2 3 2 3 2 5 3 2 3 2 2" xfId="32157" xr:uid="{00000000-0005-0000-0000-0000F6450000}"/>
    <cellStyle name="Normal 2 3 2 3 2 5 3 2 3 3" xfId="24011" xr:uid="{00000000-0005-0000-0000-0000F7450000}"/>
    <cellStyle name="Normal 2 3 2 3 2 5 3 2 4" xfId="10562" xr:uid="{00000000-0005-0000-0000-0000F8450000}"/>
    <cellStyle name="Normal 2 3 2 3 2 5 3 2 4 2" xfId="26858" xr:uid="{00000000-0005-0000-0000-0000F9450000}"/>
    <cellStyle name="Normal 2 3 2 3 2 5 3 2 5" xfId="18712" xr:uid="{00000000-0005-0000-0000-0000FA450000}"/>
    <cellStyle name="Normal 2 3 2 3 2 5 3 3" xfId="3713" xr:uid="{00000000-0005-0000-0000-0000FB450000}"/>
    <cellStyle name="Normal 2 3 2 3 2 5 3 3 2" xfId="11859" xr:uid="{00000000-0005-0000-0000-0000FC450000}"/>
    <cellStyle name="Normal 2 3 2 3 2 5 3 3 2 2" xfId="28155" xr:uid="{00000000-0005-0000-0000-0000FD450000}"/>
    <cellStyle name="Normal 2 3 2 3 2 5 3 3 3" xfId="20009" xr:uid="{00000000-0005-0000-0000-0000FE450000}"/>
    <cellStyle name="Normal 2 3 2 3 2 5 3 4" xfId="6305" xr:uid="{00000000-0005-0000-0000-0000FF450000}"/>
    <cellStyle name="Normal 2 3 2 3 2 5 3 4 2" xfId="14451" xr:uid="{00000000-0005-0000-0000-000000460000}"/>
    <cellStyle name="Normal 2 3 2 3 2 5 3 4 2 2" xfId="30747" xr:uid="{00000000-0005-0000-0000-000001460000}"/>
    <cellStyle name="Normal 2 3 2 3 2 5 3 4 3" xfId="22601" xr:uid="{00000000-0005-0000-0000-000002460000}"/>
    <cellStyle name="Normal 2 3 2 3 2 5 3 5" xfId="9152" xr:uid="{00000000-0005-0000-0000-000003460000}"/>
    <cellStyle name="Normal 2 3 2 3 2 5 3 5 2" xfId="25448" xr:uid="{00000000-0005-0000-0000-000004460000}"/>
    <cellStyle name="Normal 2 3 2 3 2 5 3 6" xfId="17302" xr:uid="{00000000-0005-0000-0000-000005460000}"/>
    <cellStyle name="Normal 2 3 2 3 2 5 4" xfId="1711" xr:uid="{00000000-0005-0000-0000-000006460000}"/>
    <cellStyle name="Normal 2 3 2 3 2 5 4 2" xfId="4322" xr:uid="{00000000-0005-0000-0000-000007460000}"/>
    <cellStyle name="Normal 2 3 2 3 2 5 4 2 2" xfId="12468" xr:uid="{00000000-0005-0000-0000-000008460000}"/>
    <cellStyle name="Normal 2 3 2 3 2 5 4 2 2 2" xfId="28764" xr:uid="{00000000-0005-0000-0000-000009460000}"/>
    <cellStyle name="Normal 2 3 2 3 2 5 4 2 3" xfId="20618" xr:uid="{00000000-0005-0000-0000-00000A460000}"/>
    <cellStyle name="Normal 2 3 2 3 2 5 4 3" xfId="7010" xr:uid="{00000000-0005-0000-0000-00000B460000}"/>
    <cellStyle name="Normal 2 3 2 3 2 5 4 3 2" xfId="15156" xr:uid="{00000000-0005-0000-0000-00000C460000}"/>
    <cellStyle name="Normal 2 3 2 3 2 5 4 3 2 2" xfId="31452" xr:uid="{00000000-0005-0000-0000-00000D460000}"/>
    <cellStyle name="Normal 2 3 2 3 2 5 4 3 3" xfId="23306" xr:uid="{00000000-0005-0000-0000-00000E460000}"/>
    <cellStyle name="Normal 2 3 2 3 2 5 4 4" xfId="9857" xr:uid="{00000000-0005-0000-0000-00000F460000}"/>
    <cellStyle name="Normal 2 3 2 3 2 5 4 4 2" xfId="26153" xr:uid="{00000000-0005-0000-0000-000010460000}"/>
    <cellStyle name="Normal 2 3 2 3 2 5 4 5" xfId="18007" xr:uid="{00000000-0005-0000-0000-000011460000}"/>
    <cellStyle name="Normal 2 3 2 3 2 5 5" xfId="3104" xr:uid="{00000000-0005-0000-0000-000012460000}"/>
    <cellStyle name="Normal 2 3 2 3 2 5 5 2" xfId="11250" xr:uid="{00000000-0005-0000-0000-000013460000}"/>
    <cellStyle name="Normal 2 3 2 3 2 5 5 2 2" xfId="27546" xr:uid="{00000000-0005-0000-0000-000014460000}"/>
    <cellStyle name="Normal 2 3 2 3 2 5 5 3" xfId="19400" xr:uid="{00000000-0005-0000-0000-000015460000}"/>
    <cellStyle name="Normal 2 3 2 3 2 5 6" xfId="5600" xr:uid="{00000000-0005-0000-0000-000016460000}"/>
    <cellStyle name="Normal 2 3 2 3 2 5 6 2" xfId="13746" xr:uid="{00000000-0005-0000-0000-000017460000}"/>
    <cellStyle name="Normal 2 3 2 3 2 5 6 2 2" xfId="30042" xr:uid="{00000000-0005-0000-0000-000018460000}"/>
    <cellStyle name="Normal 2 3 2 3 2 5 6 3" xfId="21896" xr:uid="{00000000-0005-0000-0000-000019460000}"/>
    <cellStyle name="Normal 2 3 2 3 2 5 7" xfId="8447" xr:uid="{00000000-0005-0000-0000-00001A460000}"/>
    <cellStyle name="Normal 2 3 2 3 2 5 7 2" xfId="24743" xr:uid="{00000000-0005-0000-0000-00001B460000}"/>
    <cellStyle name="Normal 2 3 2 3 2 5 8" xfId="16597" xr:uid="{00000000-0005-0000-0000-00001C460000}"/>
    <cellStyle name="Normal 2 3 2 3 2 6" xfId="390" xr:uid="{00000000-0005-0000-0000-00001D460000}"/>
    <cellStyle name="Normal 2 3 2 3 2 6 2" xfId="1096" xr:uid="{00000000-0005-0000-0000-00001E460000}"/>
    <cellStyle name="Normal 2 3 2 3 2 6 2 2" xfId="2506" xr:uid="{00000000-0005-0000-0000-00001F460000}"/>
    <cellStyle name="Normal 2 3 2 3 2 6 2 2 2" xfId="5005" xr:uid="{00000000-0005-0000-0000-000020460000}"/>
    <cellStyle name="Normal 2 3 2 3 2 6 2 2 2 2" xfId="13151" xr:uid="{00000000-0005-0000-0000-000021460000}"/>
    <cellStyle name="Normal 2 3 2 3 2 6 2 2 2 2 2" xfId="29447" xr:uid="{00000000-0005-0000-0000-000022460000}"/>
    <cellStyle name="Normal 2 3 2 3 2 6 2 2 2 3" xfId="21301" xr:uid="{00000000-0005-0000-0000-000023460000}"/>
    <cellStyle name="Normal 2 3 2 3 2 6 2 2 3" xfId="7805" xr:uid="{00000000-0005-0000-0000-000024460000}"/>
    <cellStyle name="Normal 2 3 2 3 2 6 2 2 3 2" xfId="15951" xr:uid="{00000000-0005-0000-0000-000025460000}"/>
    <cellStyle name="Normal 2 3 2 3 2 6 2 2 3 2 2" xfId="32247" xr:uid="{00000000-0005-0000-0000-000026460000}"/>
    <cellStyle name="Normal 2 3 2 3 2 6 2 2 3 3" xfId="24101" xr:uid="{00000000-0005-0000-0000-000027460000}"/>
    <cellStyle name="Normal 2 3 2 3 2 6 2 2 4" xfId="10652" xr:uid="{00000000-0005-0000-0000-000028460000}"/>
    <cellStyle name="Normal 2 3 2 3 2 6 2 2 4 2" xfId="26948" xr:uid="{00000000-0005-0000-0000-000029460000}"/>
    <cellStyle name="Normal 2 3 2 3 2 6 2 2 5" xfId="18802" xr:uid="{00000000-0005-0000-0000-00002A460000}"/>
    <cellStyle name="Normal 2 3 2 3 2 6 2 3" xfId="3787" xr:uid="{00000000-0005-0000-0000-00002B460000}"/>
    <cellStyle name="Normal 2 3 2 3 2 6 2 3 2" xfId="11933" xr:uid="{00000000-0005-0000-0000-00002C460000}"/>
    <cellStyle name="Normal 2 3 2 3 2 6 2 3 2 2" xfId="28229" xr:uid="{00000000-0005-0000-0000-00002D460000}"/>
    <cellStyle name="Normal 2 3 2 3 2 6 2 3 3" xfId="20083" xr:uid="{00000000-0005-0000-0000-00002E460000}"/>
    <cellStyle name="Normal 2 3 2 3 2 6 2 4" xfId="6395" xr:uid="{00000000-0005-0000-0000-00002F460000}"/>
    <cellStyle name="Normal 2 3 2 3 2 6 2 4 2" xfId="14541" xr:uid="{00000000-0005-0000-0000-000030460000}"/>
    <cellStyle name="Normal 2 3 2 3 2 6 2 4 2 2" xfId="30837" xr:uid="{00000000-0005-0000-0000-000031460000}"/>
    <cellStyle name="Normal 2 3 2 3 2 6 2 4 3" xfId="22691" xr:uid="{00000000-0005-0000-0000-000032460000}"/>
    <cellStyle name="Normal 2 3 2 3 2 6 2 5" xfId="9242" xr:uid="{00000000-0005-0000-0000-000033460000}"/>
    <cellStyle name="Normal 2 3 2 3 2 6 2 5 2" xfId="25538" xr:uid="{00000000-0005-0000-0000-000034460000}"/>
    <cellStyle name="Normal 2 3 2 3 2 6 2 6" xfId="17392" xr:uid="{00000000-0005-0000-0000-000035460000}"/>
    <cellStyle name="Normal 2 3 2 3 2 6 3" xfId="1801" xr:uid="{00000000-0005-0000-0000-000036460000}"/>
    <cellStyle name="Normal 2 3 2 3 2 6 3 2" xfId="4396" xr:uid="{00000000-0005-0000-0000-000037460000}"/>
    <cellStyle name="Normal 2 3 2 3 2 6 3 2 2" xfId="12542" xr:uid="{00000000-0005-0000-0000-000038460000}"/>
    <cellStyle name="Normal 2 3 2 3 2 6 3 2 2 2" xfId="28838" xr:uid="{00000000-0005-0000-0000-000039460000}"/>
    <cellStyle name="Normal 2 3 2 3 2 6 3 2 3" xfId="20692" xr:uid="{00000000-0005-0000-0000-00003A460000}"/>
    <cellStyle name="Normal 2 3 2 3 2 6 3 3" xfId="7100" xr:uid="{00000000-0005-0000-0000-00003B460000}"/>
    <cellStyle name="Normal 2 3 2 3 2 6 3 3 2" xfId="15246" xr:uid="{00000000-0005-0000-0000-00003C460000}"/>
    <cellStyle name="Normal 2 3 2 3 2 6 3 3 2 2" xfId="31542" xr:uid="{00000000-0005-0000-0000-00003D460000}"/>
    <cellStyle name="Normal 2 3 2 3 2 6 3 3 3" xfId="23396" xr:uid="{00000000-0005-0000-0000-00003E460000}"/>
    <cellStyle name="Normal 2 3 2 3 2 6 3 4" xfId="9947" xr:uid="{00000000-0005-0000-0000-00003F460000}"/>
    <cellStyle name="Normal 2 3 2 3 2 6 3 4 2" xfId="26243" xr:uid="{00000000-0005-0000-0000-000040460000}"/>
    <cellStyle name="Normal 2 3 2 3 2 6 3 5" xfId="18097" xr:uid="{00000000-0005-0000-0000-000041460000}"/>
    <cellStyle name="Normal 2 3 2 3 2 6 4" xfId="3178" xr:uid="{00000000-0005-0000-0000-000042460000}"/>
    <cellStyle name="Normal 2 3 2 3 2 6 4 2" xfId="11324" xr:uid="{00000000-0005-0000-0000-000043460000}"/>
    <cellStyle name="Normal 2 3 2 3 2 6 4 2 2" xfId="27620" xr:uid="{00000000-0005-0000-0000-000044460000}"/>
    <cellStyle name="Normal 2 3 2 3 2 6 4 3" xfId="19474" xr:uid="{00000000-0005-0000-0000-000045460000}"/>
    <cellStyle name="Normal 2 3 2 3 2 6 5" xfId="5690" xr:uid="{00000000-0005-0000-0000-000046460000}"/>
    <cellStyle name="Normal 2 3 2 3 2 6 5 2" xfId="13836" xr:uid="{00000000-0005-0000-0000-000047460000}"/>
    <cellStyle name="Normal 2 3 2 3 2 6 5 2 2" xfId="30132" xr:uid="{00000000-0005-0000-0000-000048460000}"/>
    <cellStyle name="Normal 2 3 2 3 2 6 5 3" xfId="21986" xr:uid="{00000000-0005-0000-0000-000049460000}"/>
    <cellStyle name="Normal 2 3 2 3 2 6 6" xfId="8537" xr:uid="{00000000-0005-0000-0000-00004A460000}"/>
    <cellStyle name="Normal 2 3 2 3 2 6 6 2" xfId="24833" xr:uid="{00000000-0005-0000-0000-00004B460000}"/>
    <cellStyle name="Normal 2 3 2 3 2 6 7" xfId="16687" xr:uid="{00000000-0005-0000-0000-00004C460000}"/>
    <cellStyle name="Normal 2 3 2 3 2 7" xfId="752" xr:uid="{00000000-0005-0000-0000-00004D460000}"/>
    <cellStyle name="Normal 2 3 2 3 2 7 2" xfId="2162" xr:uid="{00000000-0005-0000-0000-00004E460000}"/>
    <cellStyle name="Normal 2 3 2 3 2 7 2 2" xfId="4709" xr:uid="{00000000-0005-0000-0000-00004F460000}"/>
    <cellStyle name="Normal 2 3 2 3 2 7 2 2 2" xfId="12855" xr:uid="{00000000-0005-0000-0000-000050460000}"/>
    <cellStyle name="Normal 2 3 2 3 2 7 2 2 2 2" xfId="29151" xr:uid="{00000000-0005-0000-0000-000051460000}"/>
    <cellStyle name="Normal 2 3 2 3 2 7 2 2 3" xfId="21005" xr:uid="{00000000-0005-0000-0000-000052460000}"/>
    <cellStyle name="Normal 2 3 2 3 2 7 2 3" xfId="7461" xr:uid="{00000000-0005-0000-0000-000053460000}"/>
    <cellStyle name="Normal 2 3 2 3 2 7 2 3 2" xfId="15607" xr:uid="{00000000-0005-0000-0000-000054460000}"/>
    <cellStyle name="Normal 2 3 2 3 2 7 2 3 2 2" xfId="31903" xr:uid="{00000000-0005-0000-0000-000055460000}"/>
    <cellStyle name="Normal 2 3 2 3 2 7 2 3 3" xfId="23757" xr:uid="{00000000-0005-0000-0000-000056460000}"/>
    <cellStyle name="Normal 2 3 2 3 2 7 2 4" xfId="10308" xr:uid="{00000000-0005-0000-0000-000057460000}"/>
    <cellStyle name="Normal 2 3 2 3 2 7 2 4 2" xfId="26604" xr:uid="{00000000-0005-0000-0000-000058460000}"/>
    <cellStyle name="Normal 2 3 2 3 2 7 2 5" xfId="18458" xr:uid="{00000000-0005-0000-0000-000059460000}"/>
    <cellStyle name="Normal 2 3 2 3 2 7 3" xfId="3491" xr:uid="{00000000-0005-0000-0000-00005A460000}"/>
    <cellStyle name="Normal 2 3 2 3 2 7 3 2" xfId="11637" xr:uid="{00000000-0005-0000-0000-00005B460000}"/>
    <cellStyle name="Normal 2 3 2 3 2 7 3 2 2" xfId="27933" xr:uid="{00000000-0005-0000-0000-00005C460000}"/>
    <cellStyle name="Normal 2 3 2 3 2 7 3 3" xfId="19787" xr:uid="{00000000-0005-0000-0000-00005D460000}"/>
    <cellStyle name="Normal 2 3 2 3 2 7 4" xfId="6051" xr:uid="{00000000-0005-0000-0000-00005E460000}"/>
    <cellStyle name="Normal 2 3 2 3 2 7 4 2" xfId="14197" xr:uid="{00000000-0005-0000-0000-00005F460000}"/>
    <cellStyle name="Normal 2 3 2 3 2 7 4 2 2" xfId="30493" xr:uid="{00000000-0005-0000-0000-000060460000}"/>
    <cellStyle name="Normal 2 3 2 3 2 7 4 3" xfId="22347" xr:uid="{00000000-0005-0000-0000-000061460000}"/>
    <cellStyle name="Normal 2 3 2 3 2 7 5" xfId="8898" xr:uid="{00000000-0005-0000-0000-000062460000}"/>
    <cellStyle name="Normal 2 3 2 3 2 7 5 2" xfId="25194" xr:uid="{00000000-0005-0000-0000-000063460000}"/>
    <cellStyle name="Normal 2 3 2 3 2 7 6" xfId="17048" xr:uid="{00000000-0005-0000-0000-000064460000}"/>
    <cellStyle name="Normal 2 3 2 3 2 8" xfId="1457" xr:uid="{00000000-0005-0000-0000-000065460000}"/>
    <cellStyle name="Normal 2 3 2 3 2 8 2" xfId="4100" xr:uid="{00000000-0005-0000-0000-000066460000}"/>
    <cellStyle name="Normal 2 3 2 3 2 8 2 2" xfId="12246" xr:uid="{00000000-0005-0000-0000-000067460000}"/>
    <cellStyle name="Normal 2 3 2 3 2 8 2 2 2" xfId="28542" xr:uid="{00000000-0005-0000-0000-000068460000}"/>
    <cellStyle name="Normal 2 3 2 3 2 8 2 3" xfId="20396" xr:uid="{00000000-0005-0000-0000-000069460000}"/>
    <cellStyle name="Normal 2 3 2 3 2 8 3" xfId="6756" xr:uid="{00000000-0005-0000-0000-00006A460000}"/>
    <cellStyle name="Normal 2 3 2 3 2 8 3 2" xfId="14902" xr:uid="{00000000-0005-0000-0000-00006B460000}"/>
    <cellStyle name="Normal 2 3 2 3 2 8 3 2 2" xfId="31198" xr:uid="{00000000-0005-0000-0000-00006C460000}"/>
    <cellStyle name="Normal 2 3 2 3 2 8 3 3" xfId="23052" xr:uid="{00000000-0005-0000-0000-00006D460000}"/>
    <cellStyle name="Normal 2 3 2 3 2 8 4" xfId="9603" xr:uid="{00000000-0005-0000-0000-00006E460000}"/>
    <cellStyle name="Normal 2 3 2 3 2 8 4 2" xfId="25899" xr:uid="{00000000-0005-0000-0000-00006F460000}"/>
    <cellStyle name="Normal 2 3 2 3 2 8 5" xfId="17753" xr:uid="{00000000-0005-0000-0000-000070460000}"/>
    <cellStyle name="Normal 2 3 2 3 2 9" xfId="2882" xr:uid="{00000000-0005-0000-0000-000071460000}"/>
    <cellStyle name="Normal 2 3 2 3 2 9 2" xfId="11028" xr:uid="{00000000-0005-0000-0000-000072460000}"/>
    <cellStyle name="Normal 2 3 2 3 2 9 2 2" xfId="27324" xr:uid="{00000000-0005-0000-0000-000073460000}"/>
    <cellStyle name="Normal 2 3 2 3 2 9 3" xfId="19178" xr:uid="{00000000-0005-0000-0000-000074460000}"/>
    <cellStyle name="Normal 2 3 2 3 3" xfId="68" xr:uid="{00000000-0005-0000-0000-000075460000}"/>
    <cellStyle name="Normal 2 3 2 3 3 10" xfId="8215" xr:uid="{00000000-0005-0000-0000-000076460000}"/>
    <cellStyle name="Normal 2 3 2 3 3 10 2" xfId="24511" xr:uid="{00000000-0005-0000-0000-000077460000}"/>
    <cellStyle name="Normal 2 3 2 3 3 11" xfId="16365" xr:uid="{00000000-0005-0000-0000-000078460000}"/>
    <cellStyle name="Normal 2 3 2 3 3 2" xfId="158" xr:uid="{00000000-0005-0000-0000-000079460000}"/>
    <cellStyle name="Normal 2 3 2 3 3 2 2" xfId="502" xr:uid="{00000000-0005-0000-0000-00007A460000}"/>
    <cellStyle name="Normal 2 3 2 3 3 2 2 2" xfId="1208" xr:uid="{00000000-0005-0000-0000-00007B460000}"/>
    <cellStyle name="Normal 2 3 2 3 3 2 2 2 2" xfId="2618" xr:uid="{00000000-0005-0000-0000-00007C460000}"/>
    <cellStyle name="Normal 2 3 2 3 3 2 2 2 2 2" xfId="5097" xr:uid="{00000000-0005-0000-0000-00007D460000}"/>
    <cellStyle name="Normal 2 3 2 3 3 2 2 2 2 2 2" xfId="13243" xr:uid="{00000000-0005-0000-0000-00007E460000}"/>
    <cellStyle name="Normal 2 3 2 3 3 2 2 2 2 2 2 2" xfId="29539" xr:uid="{00000000-0005-0000-0000-00007F460000}"/>
    <cellStyle name="Normal 2 3 2 3 3 2 2 2 2 2 3" xfId="21393" xr:uid="{00000000-0005-0000-0000-000080460000}"/>
    <cellStyle name="Normal 2 3 2 3 3 2 2 2 2 3" xfId="7917" xr:uid="{00000000-0005-0000-0000-000081460000}"/>
    <cellStyle name="Normal 2 3 2 3 3 2 2 2 2 3 2" xfId="16063" xr:uid="{00000000-0005-0000-0000-000082460000}"/>
    <cellStyle name="Normal 2 3 2 3 3 2 2 2 2 3 2 2" xfId="32359" xr:uid="{00000000-0005-0000-0000-000083460000}"/>
    <cellStyle name="Normal 2 3 2 3 3 2 2 2 2 3 3" xfId="24213" xr:uid="{00000000-0005-0000-0000-000084460000}"/>
    <cellStyle name="Normal 2 3 2 3 3 2 2 2 2 4" xfId="10764" xr:uid="{00000000-0005-0000-0000-000085460000}"/>
    <cellStyle name="Normal 2 3 2 3 3 2 2 2 2 4 2" xfId="27060" xr:uid="{00000000-0005-0000-0000-000086460000}"/>
    <cellStyle name="Normal 2 3 2 3 3 2 2 2 2 5" xfId="18914" xr:uid="{00000000-0005-0000-0000-000087460000}"/>
    <cellStyle name="Normal 2 3 2 3 3 2 2 2 3" xfId="3879" xr:uid="{00000000-0005-0000-0000-000088460000}"/>
    <cellStyle name="Normal 2 3 2 3 3 2 2 2 3 2" xfId="12025" xr:uid="{00000000-0005-0000-0000-000089460000}"/>
    <cellStyle name="Normal 2 3 2 3 3 2 2 2 3 2 2" xfId="28321" xr:uid="{00000000-0005-0000-0000-00008A460000}"/>
    <cellStyle name="Normal 2 3 2 3 3 2 2 2 3 3" xfId="20175" xr:uid="{00000000-0005-0000-0000-00008B460000}"/>
    <cellStyle name="Normal 2 3 2 3 3 2 2 2 4" xfId="6507" xr:uid="{00000000-0005-0000-0000-00008C460000}"/>
    <cellStyle name="Normal 2 3 2 3 3 2 2 2 4 2" xfId="14653" xr:uid="{00000000-0005-0000-0000-00008D460000}"/>
    <cellStyle name="Normal 2 3 2 3 3 2 2 2 4 2 2" xfId="30949" xr:uid="{00000000-0005-0000-0000-00008E460000}"/>
    <cellStyle name="Normal 2 3 2 3 3 2 2 2 4 3" xfId="22803" xr:uid="{00000000-0005-0000-0000-00008F460000}"/>
    <cellStyle name="Normal 2 3 2 3 3 2 2 2 5" xfId="9354" xr:uid="{00000000-0005-0000-0000-000090460000}"/>
    <cellStyle name="Normal 2 3 2 3 3 2 2 2 5 2" xfId="25650" xr:uid="{00000000-0005-0000-0000-000091460000}"/>
    <cellStyle name="Normal 2 3 2 3 3 2 2 2 6" xfId="17504" xr:uid="{00000000-0005-0000-0000-000092460000}"/>
    <cellStyle name="Normal 2 3 2 3 3 2 2 3" xfId="1913" xr:uid="{00000000-0005-0000-0000-000093460000}"/>
    <cellStyle name="Normal 2 3 2 3 3 2 2 3 2" xfId="4488" xr:uid="{00000000-0005-0000-0000-000094460000}"/>
    <cellStyle name="Normal 2 3 2 3 3 2 2 3 2 2" xfId="12634" xr:uid="{00000000-0005-0000-0000-000095460000}"/>
    <cellStyle name="Normal 2 3 2 3 3 2 2 3 2 2 2" xfId="28930" xr:uid="{00000000-0005-0000-0000-000096460000}"/>
    <cellStyle name="Normal 2 3 2 3 3 2 2 3 2 3" xfId="20784" xr:uid="{00000000-0005-0000-0000-000097460000}"/>
    <cellStyle name="Normal 2 3 2 3 3 2 2 3 3" xfId="7212" xr:uid="{00000000-0005-0000-0000-000098460000}"/>
    <cellStyle name="Normal 2 3 2 3 3 2 2 3 3 2" xfId="15358" xr:uid="{00000000-0005-0000-0000-000099460000}"/>
    <cellStyle name="Normal 2 3 2 3 3 2 2 3 3 2 2" xfId="31654" xr:uid="{00000000-0005-0000-0000-00009A460000}"/>
    <cellStyle name="Normal 2 3 2 3 3 2 2 3 3 3" xfId="23508" xr:uid="{00000000-0005-0000-0000-00009B460000}"/>
    <cellStyle name="Normal 2 3 2 3 3 2 2 3 4" xfId="10059" xr:uid="{00000000-0005-0000-0000-00009C460000}"/>
    <cellStyle name="Normal 2 3 2 3 3 2 2 3 4 2" xfId="26355" xr:uid="{00000000-0005-0000-0000-00009D460000}"/>
    <cellStyle name="Normal 2 3 2 3 3 2 2 3 5" xfId="18209" xr:uid="{00000000-0005-0000-0000-00009E460000}"/>
    <cellStyle name="Normal 2 3 2 3 3 2 2 4" xfId="3270" xr:uid="{00000000-0005-0000-0000-00009F460000}"/>
    <cellStyle name="Normal 2 3 2 3 3 2 2 4 2" xfId="11416" xr:uid="{00000000-0005-0000-0000-0000A0460000}"/>
    <cellStyle name="Normal 2 3 2 3 3 2 2 4 2 2" xfId="27712" xr:uid="{00000000-0005-0000-0000-0000A1460000}"/>
    <cellStyle name="Normal 2 3 2 3 3 2 2 4 3" xfId="19566" xr:uid="{00000000-0005-0000-0000-0000A2460000}"/>
    <cellStyle name="Normal 2 3 2 3 3 2 2 5" xfId="5802" xr:uid="{00000000-0005-0000-0000-0000A3460000}"/>
    <cellStyle name="Normal 2 3 2 3 3 2 2 5 2" xfId="13948" xr:uid="{00000000-0005-0000-0000-0000A4460000}"/>
    <cellStyle name="Normal 2 3 2 3 3 2 2 5 2 2" xfId="30244" xr:uid="{00000000-0005-0000-0000-0000A5460000}"/>
    <cellStyle name="Normal 2 3 2 3 3 2 2 5 3" xfId="22098" xr:uid="{00000000-0005-0000-0000-0000A6460000}"/>
    <cellStyle name="Normal 2 3 2 3 3 2 2 6" xfId="8649" xr:uid="{00000000-0005-0000-0000-0000A7460000}"/>
    <cellStyle name="Normal 2 3 2 3 3 2 2 6 2" xfId="24945" xr:uid="{00000000-0005-0000-0000-0000A8460000}"/>
    <cellStyle name="Normal 2 3 2 3 3 2 2 7" xfId="16799" xr:uid="{00000000-0005-0000-0000-0000A9460000}"/>
    <cellStyle name="Normal 2 3 2 3 3 2 3" xfId="864" xr:uid="{00000000-0005-0000-0000-0000AA460000}"/>
    <cellStyle name="Normal 2 3 2 3 3 2 3 2" xfId="2274" xr:uid="{00000000-0005-0000-0000-0000AB460000}"/>
    <cellStyle name="Normal 2 3 2 3 3 2 3 2 2" xfId="4801" xr:uid="{00000000-0005-0000-0000-0000AC460000}"/>
    <cellStyle name="Normal 2 3 2 3 3 2 3 2 2 2" xfId="12947" xr:uid="{00000000-0005-0000-0000-0000AD460000}"/>
    <cellStyle name="Normal 2 3 2 3 3 2 3 2 2 2 2" xfId="29243" xr:uid="{00000000-0005-0000-0000-0000AE460000}"/>
    <cellStyle name="Normal 2 3 2 3 3 2 3 2 2 3" xfId="21097" xr:uid="{00000000-0005-0000-0000-0000AF460000}"/>
    <cellStyle name="Normal 2 3 2 3 3 2 3 2 3" xfId="7573" xr:uid="{00000000-0005-0000-0000-0000B0460000}"/>
    <cellStyle name="Normal 2 3 2 3 3 2 3 2 3 2" xfId="15719" xr:uid="{00000000-0005-0000-0000-0000B1460000}"/>
    <cellStyle name="Normal 2 3 2 3 3 2 3 2 3 2 2" xfId="32015" xr:uid="{00000000-0005-0000-0000-0000B2460000}"/>
    <cellStyle name="Normal 2 3 2 3 3 2 3 2 3 3" xfId="23869" xr:uid="{00000000-0005-0000-0000-0000B3460000}"/>
    <cellStyle name="Normal 2 3 2 3 3 2 3 2 4" xfId="10420" xr:uid="{00000000-0005-0000-0000-0000B4460000}"/>
    <cellStyle name="Normal 2 3 2 3 3 2 3 2 4 2" xfId="26716" xr:uid="{00000000-0005-0000-0000-0000B5460000}"/>
    <cellStyle name="Normal 2 3 2 3 3 2 3 2 5" xfId="18570" xr:uid="{00000000-0005-0000-0000-0000B6460000}"/>
    <cellStyle name="Normal 2 3 2 3 3 2 3 3" xfId="3583" xr:uid="{00000000-0005-0000-0000-0000B7460000}"/>
    <cellStyle name="Normal 2 3 2 3 3 2 3 3 2" xfId="11729" xr:uid="{00000000-0005-0000-0000-0000B8460000}"/>
    <cellStyle name="Normal 2 3 2 3 3 2 3 3 2 2" xfId="28025" xr:uid="{00000000-0005-0000-0000-0000B9460000}"/>
    <cellStyle name="Normal 2 3 2 3 3 2 3 3 3" xfId="19879" xr:uid="{00000000-0005-0000-0000-0000BA460000}"/>
    <cellStyle name="Normal 2 3 2 3 3 2 3 4" xfId="6163" xr:uid="{00000000-0005-0000-0000-0000BB460000}"/>
    <cellStyle name="Normal 2 3 2 3 3 2 3 4 2" xfId="14309" xr:uid="{00000000-0005-0000-0000-0000BC460000}"/>
    <cellStyle name="Normal 2 3 2 3 3 2 3 4 2 2" xfId="30605" xr:uid="{00000000-0005-0000-0000-0000BD460000}"/>
    <cellStyle name="Normal 2 3 2 3 3 2 3 4 3" xfId="22459" xr:uid="{00000000-0005-0000-0000-0000BE460000}"/>
    <cellStyle name="Normal 2 3 2 3 3 2 3 5" xfId="9010" xr:uid="{00000000-0005-0000-0000-0000BF460000}"/>
    <cellStyle name="Normal 2 3 2 3 3 2 3 5 2" xfId="25306" xr:uid="{00000000-0005-0000-0000-0000C0460000}"/>
    <cellStyle name="Normal 2 3 2 3 3 2 3 6" xfId="17160" xr:uid="{00000000-0005-0000-0000-0000C1460000}"/>
    <cellStyle name="Normal 2 3 2 3 3 2 4" xfId="1569" xr:uid="{00000000-0005-0000-0000-0000C2460000}"/>
    <cellStyle name="Normal 2 3 2 3 3 2 4 2" xfId="4192" xr:uid="{00000000-0005-0000-0000-0000C3460000}"/>
    <cellStyle name="Normal 2 3 2 3 3 2 4 2 2" xfId="12338" xr:uid="{00000000-0005-0000-0000-0000C4460000}"/>
    <cellStyle name="Normal 2 3 2 3 3 2 4 2 2 2" xfId="28634" xr:uid="{00000000-0005-0000-0000-0000C5460000}"/>
    <cellStyle name="Normal 2 3 2 3 3 2 4 2 3" xfId="20488" xr:uid="{00000000-0005-0000-0000-0000C6460000}"/>
    <cellStyle name="Normal 2 3 2 3 3 2 4 3" xfId="6868" xr:uid="{00000000-0005-0000-0000-0000C7460000}"/>
    <cellStyle name="Normal 2 3 2 3 3 2 4 3 2" xfId="15014" xr:uid="{00000000-0005-0000-0000-0000C8460000}"/>
    <cellStyle name="Normal 2 3 2 3 3 2 4 3 2 2" xfId="31310" xr:uid="{00000000-0005-0000-0000-0000C9460000}"/>
    <cellStyle name="Normal 2 3 2 3 3 2 4 3 3" xfId="23164" xr:uid="{00000000-0005-0000-0000-0000CA460000}"/>
    <cellStyle name="Normal 2 3 2 3 3 2 4 4" xfId="9715" xr:uid="{00000000-0005-0000-0000-0000CB460000}"/>
    <cellStyle name="Normal 2 3 2 3 3 2 4 4 2" xfId="26011" xr:uid="{00000000-0005-0000-0000-0000CC460000}"/>
    <cellStyle name="Normal 2 3 2 3 3 2 4 5" xfId="17865" xr:uid="{00000000-0005-0000-0000-0000CD460000}"/>
    <cellStyle name="Normal 2 3 2 3 3 2 5" xfId="2974" xr:uid="{00000000-0005-0000-0000-0000CE460000}"/>
    <cellStyle name="Normal 2 3 2 3 3 2 5 2" xfId="11120" xr:uid="{00000000-0005-0000-0000-0000CF460000}"/>
    <cellStyle name="Normal 2 3 2 3 3 2 5 2 2" xfId="27416" xr:uid="{00000000-0005-0000-0000-0000D0460000}"/>
    <cellStyle name="Normal 2 3 2 3 3 2 5 3" xfId="19270" xr:uid="{00000000-0005-0000-0000-0000D1460000}"/>
    <cellStyle name="Normal 2 3 2 3 3 2 6" xfId="5458" xr:uid="{00000000-0005-0000-0000-0000D2460000}"/>
    <cellStyle name="Normal 2 3 2 3 3 2 6 2" xfId="13604" xr:uid="{00000000-0005-0000-0000-0000D3460000}"/>
    <cellStyle name="Normal 2 3 2 3 3 2 6 2 2" xfId="29900" xr:uid="{00000000-0005-0000-0000-0000D4460000}"/>
    <cellStyle name="Normal 2 3 2 3 3 2 6 3" xfId="21754" xr:uid="{00000000-0005-0000-0000-0000D5460000}"/>
    <cellStyle name="Normal 2 3 2 3 3 2 7" xfId="8305" xr:uid="{00000000-0005-0000-0000-0000D6460000}"/>
    <cellStyle name="Normal 2 3 2 3 3 2 7 2" xfId="24601" xr:uid="{00000000-0005-0000-0000-0000D7460000}"/>
    <cellStyle name="Normal 2 3 2 3 3 2 8" xfId="16455" xr:uid="{00000000-0005-0000-0000-0000D8460000}"/>
    <cellStyle name="Normal 2 3 2 3 3 3" xfId="237" xr:uid="{00000000-0005-0000-0000-0000D9460000}"/>
    <cellStyle name="Normal 2 3 2 3 3 3 2" xfId="581" xr:uid="{00000000-0005-0000-0000-0000DA460000}"/>
    <cellStyle name="Normal 2 3 2 3 3 3 2 2" xfId="1287" xr:uid="{00000000-0005-0000-0000-0000DB460000}"/>
    <cellStyle name="Normal 2 3 2 3 3 3 2 2 2" xfId="2697" xr:uid="{00000000-0005-0000-0000-0000DC460000}"/>
    <cellStyle name="Normal 2 3 2 3 3 3 2 2 2 2" xfId="5171" xr:uid="{00000000-0005-0000-0000-0000DD460000}"/>
    <cellStyle name="Normal 2 3 2 3 3 3 2 2 2 2 2" xfId="13317" xr:uid="{00000000-0005-0000-0000-0000DE460000}"/>
    <cellStyle name="Normal 2 3 2 3 3 3 2 2 2 2 2 2" xfId="29613" xr:uid="{00000000-0005-0000-0000-0000DF460000}"/>
    <cellStyle name="Normal 2 3 2 3 3 3 2 2 2 2 3" xfId="21467" xr:uid="{00000000-0005-0000-0000-0000E0460000}"/>
    <cellStyle name="Normal 2 3 2 3 3 3 2 2 2 3" xfId="7996" xr:uid="{00000000-0005-0000-0000-0000E1460000}"/>
    <cellStyle name="Normal 2 3 2 3 3 3 2 2 2 3 2" xfId="16142" xr:uid="{00000000-0005-0000-0000-0000E2460000}"/>
    <cellStyle name="Normal 2 3 2 3 3 3 2 2 2 3 2 2" xfId="32438" xr:uid="{00000000-0005-0000-0000-0000E3460000}"/>
    <cellStyle name="Normal 2 3 2 3 3 3 2 2 2 3 3" xfId="24292" xr:uid="{00000000-0005-0000-0000-0000E4460000}"/>
    <cellStyle name="Normal 2 3 2 3 3 3 2 2 2 4" xfId="10843" xr:uid="{00000000-0005-0000-0000-0000E5460000}"/>
    <cellStyle name="Normal 2 3 2 3 3 3 2 2 2 4 2" xfId="27139" xr:uid="{00000000-0005-0000-0000-0000E6460000}"/>
    <cellStyle name="Normal 2 3 2 3 3 3 2 2 2 5" xfId="18993" xr:uid="{00000000-0005-0000-0000-0000E7460000}"/>
    <cellStyle name="Normal 2 3 2 3 3 3 2 2 3" xfId="3953" xr:uid="{00000000-0005-0000-0000-0000E8460000}"/>
    <cellStyle name="Normal 2 3 2 3 3 3 2 2 3 2" xfId="12099" xr:uid="{00000000-0005-0000-0000-0000E9460000}"/>
    <cellStyle name="Normal 2 3 2 3 3 3 2 2 3 2 2" xfId="28395" xr:uid="{00000000-0005-0000-0000-0000EA460000}"/>
    <cellStyle name="Normal 2 3 2 3 3 3 2 2 3 3" xfId="20249" xr:uid="{00000000-0005-0000-0000-0000EB460000}"/>
    <cellStyle name="Normal 2 3 2 3 3 3 2 2 4" xfId="6586" xr:uid="{00000000-0005-0000-0000-0000EC460000}"/>
    <cellStyle name="Normal 2 3 2 3 3 3 2 2 4 2" xfId="14732" xr:uid="{00000000-0005-0000-0000-0000ED460000}"/>
    <cellStyle name="Normal 2 3 2 3 3 3 2 2 4 2 2" xfId="31028" xr:uid="{00000000-0005-0000-0000-0000EE460000}"/>
    <cellStyle name="Normal 2 3 2 3 3 3 2 2 4 3" xfId="22882" xr:uid="{00000000-0005-0000-0000-0000EF460000}"/>
    <cellStyle name="Normal 2 3 2 3 3 3 2 2 5" xfId="9433" xr:uid="{00000000-0005-0000-0000-0000F0460000}"/>
    <cellStyle name="Normal 2 3 2 3 3 3 2 2 5 2" xfId="25729" xr:uid="{00000000-0005-0000-0000-0000F1460000}"/>
    <cellStyle name="Normal 2 3 2 3 3 3 2 2 6" xfId="17583" xr:uid="{00000000-0005-0000-0000-0000F2460000}"/>
    <cellStyle name="Normal 2 3 2 3 3 3 2 3" xfId="1992" xr:uid="{00000000-0005-0000-0000-0000F3460000}"/>
    <cellStyle name="Normal 2 3 2 3 3 3 2 3 2" xfId="4562" xr:uid="{00000000-0005-0000-0000-0000F4460000}"/>
    <cellStyle name="Normal 2 3 2 3 3 3 2 3 2 2" xfId="12708" xr:uid="{00000000-0005-0000-0000-0000F5460000}"/>
    <cellStyle name="Normal 2 3 2 3 3 3 2 3 2 2 2" xfId="29004" xr:uid="{00000000-0005-0000-0000-0000F6460000}"/>
    <cellStyle name="Normal 2 3 2 3 3 3 2 3 2 3" xfId="20858" xr:uid="{00000000-0005-0000-0000-0000F7460000}"/>
    <cellStyle name="Normal 2 3 2 3 3 3 2 3 3" xfId="7291" xr:uid="{00000000-0005-0000-0000-0000F8460000}"/>
    <cellStyle name="Normal 2 3 2 3 3 3 2 3 3 2" xfId="15437" xr:uid="{00000000-0005-0000-0000-0000F9460000}"/>
    <cellStyle name="Normal 2 3 2 3 3 3 2 3 3 2 2" xfId="31733" xr:uid="{00000000-0005-0000-0000-0000FA460000}"/>
    <cellStyle name="Normal 2 3 2 3 3 3 2 3 3 3" xfId="23587" xr:uid="{00000000-0005-0000-0000-0000FB460000}"/>
    <cellStyle name="Normal 2 3 2 3 3 3 2 3 4" xfId="10138" xr:uid="{00000000-0005-0000-0000-0000FC460000}"/>
    <cellStyle name="Normal 2 3 2 3 3 3 2 3 4 2" xfId="26434" xr:uid="{00000000-0005-0000-0000-0000FD460000}"/>
    <cellStyle name="Normal 2 3 2 3 3 3 2 3 5" xfId="18288" xr:uid="{00000000-0005-0000-0000-0000FE460000}"/>
    <cellStyle name="Normal 2 3 2 3 3 3 2 4" xfId="3344" xr:uid="{00000000-0005-0000-0000-0000FF460000}"/>
    <cellStyle name="Normal 2 3 2 3 3 3 2 4 2" xfId="11490" xr:uid="{00000000-0005-0000-0000-000000470000}"/>
    <cellStyle name="Normal 2 3 2 3 3 3 2 4 2 2" xfId="27786" xr:uid="{00000000-0005-0000-0000-000001470000}"/>
    <cellStyle name="Normal 2 3 2 3 3 3 2 4 3" xfId="19640" xr:uid="{00000000-0005-0000-0000-000002470000}"/>
    <cellStyle name="Normal 2 3 2 3 3 3 2 5" xfId="5881" xr:uid="{00000000-0005-0000-0000-000003470000}"/>
    <cellStyle name="Normal 2 3 2 3 3 3 2 5 2" xfId="14027" xr:uid="{00000000-0005-0000-0000-000004470000}"/>
    <cellStyle name="Normal 2 3 2 3 3 3 2 5 2 2" xfId="30323" xr:uid="{00000000-0005-0000-0000-000005470000}"/>
    <cellStyle name="Normal 2 3 2 3 3 3 2 5 3" xfId="22177" xr:uid="{00000000-0005-0000-0000-000006470000}"/>
    <cellStyle name="Normal 2 3 2 3 3 3 2 6" xfId="8728" xr:uid="{00000000-0005-0000-0000-000007470000}"/>
    <cellStyle name="Normal 2 3 2 3 3 3 2 6 2" xfId="25024" xr:uid="{00000000-0005-0000-0000-000008470000}"/>
    <cellStyle name="Normal 2 3 2 3 3 3 2 7" xfId="16878" xr:uid="{00000000-0005-0000-0000-000009470000}"/>
    <cellStyle name="Normal 2 3 2 3 3 3 3" xfId="943" xr:uid="{00000000-0005-0000-0000-00000A470000}"/>
    <cellStyle name="Normal 2 3 2 3 3 3 3 2" xfId="2353" xr:uid="{00000000-0005-0000-0000-00000B470000}"/>
    <cellStyle name="Normal 2 3 2 3 3 3 3 2 2" xfId="4875" xr:uid="{00000000-0005-0000-0000-00000C470000}"/>
    <cellStyle name="Normal 2 3 2 3 3 3 3 2 2 2" xfId="13021" xr:uid="{00000000-0005-0000-0000-00000D470000}"/>
    <cellStyle name="Normal 2 3 2 3 3 3 3 2 2 2 2" xfId="29317" xr:uid="{00000000-0005-0000-0000-00000E470000}"/>
    <cellStyle name="Normal 2 3 2 3 3 3 3 2 2 3" xfId="21171" xr:uid="{00000000-0005-0000-0000-00000F470000}"/>
    <cellStyle name="Normal 2 3 2 3 3 3 3 2 3" xfId="7652" xr:uid="{00000000-0005-0000-0000-000010470000}"/>
    <cellStyle name="Normal 2 3 2 3 3 3 3 2 3 2" xfId="15798" xr:uid="{00000000-0005-0000-0000-000011470000}"/>
    <cellStyle name="Normal 2 3 2 3 3 3 3 2 3 2 2" xfId="32094" xr:uid="{00000000-0005-0000-0000-000012470000}"/>
    <cellStyle name="Normal 2 3 2 3 3 3 3 2 3 3" xfId="23948" xr:uid="{00000000-0005-0000-0000-000013470000}"/>
    <cellStyle name="Normal 2 3 2 3 3 3 3 2 4" xfId="10499" xr:uid="{00000000-0005-0000-0000-000014470000}"/>
    <cellStyle name="Normal 2 3 2 3 3 3 3 2 4 2" xfId="26795" xr:uid="{00000000-0005-0000-0000-000015470000}"/>
    <cellStyle name="Normal 2 3 2 3 3 3 3 2 5" xfId="18649" xr:uid="{00000000-0005-0000-0000-000016470000}"/>
    <cellStyle name="Normal 2 3 2 3 3 3 3 3" xfId="3657" xr:uid="{00000000-0005-0000-0000-000017470000}"/>
    <cellStyle name="Normal 2 3 2 3 3 3 3 3 2" xfId="11803" xr:uid="{00000000-0005-0000-0000-000018470000}"/>
    <cellStyle name="Normal 2 3 2 3 3 3 3 3 2 2" xfId="28099" xr:uid="{00000000-0005-0000-0000-000019470000}"/>
    <cellStyle name="Normal 2 3 2 3 3 3 3 3 3" xfId="19953" xr:uid="{00000000-0005-0000-0000-00001A470000}"/>
    <cellStyle name="Normal 2 3 2 3 3 3 3 4" xfId="6242" xr:uid="{00000000-0005-0000-0000-00001B470000}"/>
    <cellStyle name="Normal 2 3 2 3 3 3 3 4 2" xfId="14388" xr:uid="{00000000-0005-0000-0000-00001C470000}"/>
    <cellStyle name="Normal 2 3 2 3 3 3 3 4 2 2" xfId="30684" xr:uid="{00000000-0005-0000-0000-00001D470000}"/>
    <cellStyle name="Normal 2 3 2 3 3 3 3 4 3" xfId="22538" xr:uid="{00000000-0005-0000-0000-00001E470000}"/>
    <cellStyle name="Normal 2 3 2 3 3 3 3 5" xfId="9089" xr:uid="{00000000-0005-0000-0000-00001F470000}"/>
    <cellStyle name="Normal 2 3 2 3 3 3 3 5 2" xfId="25385" xr:uid="{00000000-0005-0000-0000-000020470000}"/>
    <cellStyle name="Normal 2 3 2 3 3 3 3 6" xfId="17239" xr:uid="{00000000-0005-0000-0000-000021470000}"/>
    <cellStyle name="Normal 2 3 2 3 3 3 4" xfId="1648" xr:uid="{00000000-0005-0000-0000-000022470000}"/>
    <cellStyle name="Normal 2 3 2 3 3 3 4 2" xfId="4266" xr:uid="{00000000-0005-0000-0000-000023470000}"/>
    <cellStyle name="Normal 2 3 2 3 3 3 4 2 2" xfId="12412" xr:uid="{00000000-0005-0000-0000-000024470000}"/>
    <cellStyle name="Normal 2 3 2 3 3 3 4 2 2 2" xfId="28708" xr:uid="{00000000-0005-0000-0000-000025470000}"/>
    <cellStyle name="Normal 2 3 2 3 3 3 4 2 3" xfId="20562" xr:uid="{00000000-0005-0000-0000-000026470000}"/>
    <cellStyle name="Normal 2 3 2 3 3 3 4 3" xfId="6947" xr:uid="{00000000-0005-0000-0000-000027470000}"/>
    <cellStyle name="Normal 2 3 2 3 3 3 4 3 2" xfId="15093" xr:uid="{00000000-0005-0000-0000-000028470000}"/>
    <cellStyle name="Normal 2 3 2 3 3 3 4 3 2 2" xfId="31389" xr:uid="{00000000-0005-0000-0000-000029470000}"/>
    <cellStyle name="Normal 2 3 2 3 3 3 4 3 3" xfId="23243" xr:uid="{00000000-0005-0000-0000-00002A470000}"/>
    <cellStyle name="Normal 2 3 2 3 3 3 4 4" xfId="9794" xr:uid="{00000000-0005-0000-0000-00002B470000}"/>
    <cellStyle name="Normal 2 3 2 3 3 3 4 4 2" xfId="26090" xr:uid="{00000000-0005-0000-0000-00002C470000}"/>
    <cellStyle name="Normal 2 3 2 3 3 3 4 5" xfId="17944" xr:uid="{00000000-0005-0000-0000-00002D470000}"/>
    <cellStyle name="Normal 2 3 2 3 3 3 5" xfId="3048" xr:uid="{00000000-0005-0000-0000-00002E470000}"/>
    <cellStyle name="Normal 2 3 2 3 3 3 5 2" xfId="11194" xr:uid="{00000000-0005-0000-0000-00002F470000}"/>
    <cellStyle name="Normal 2 3 2 3 3 3 5 2 2" xfId="27490" xr:uid="{00000000-0005-0000-0000-000030470000}"/>
    <cellStyle name="Normal 2 3 2 3 3 3 5 3" xfId="19344" xr:uid="{00000000-0005-0000-0000-000031470000}"/>
    <cellStyle name="Normal 2 3 2 3 3 3 6" xfId="5537" xr:uid="{00000000-0005-0000-0000-000032470000}"/>
    <cellStyle name="Normal 2 3 2 3 3 3 6 2" xfId="13683" xr:uid="{00000000-0005-0000-0000-000033470000}"/>
    <cellStyle name="Normal 2 3 2 3 3 3 6 2 2" xfId="29979" xr:uid="{00000000-0005-0000-0000-000034470000}"/>
    <cellStyle name="Normal 2 3 2 3 3 3 6 3" xfId="21833" xr:uid="{00000000-0005-0000-0000-000035470000}"/>
    <cellStyle name="Normal 2 3 2 3 3 3 7" xfId="8384" xr:uid="{00000000-0005-0000-0000-000036470000}"/>
    <cellStyle name="Normal 2 3 2 3 3 3 7 2" xfId="24680" xr:uid="{00000000-0005-0000-0000-000037470000}"/>
    <cellStyle name="Normal 2 3 2 3 3 3 8" xfId="16534" xr:uid="{00000000-0005-0000-0000-000038470000}"/>
    <cellStyle name="Normal 2 3 2 3 3 4" xfId="322" xr:uid="{00000000-0005-0000-0000-000039470000}"/>
    <cellStyle name="Normal 2 3 2 3 3 4 2" xfId="666" xr:uid="{00000000-0005-0000-0000-00003A470000}"/>
    <cellStyle name="Normal 2 3 2 3 3 4 2 2" xfId="1372" xr:uid="{00000000-0005-0000-0000-00003B470000}"/>
    <cellStyle name="Normal 2 3 2 3 3 4 2 2 2" xfId="2782" xr:uid="{00000000-0005-0000-0000-00003C470000}"/>
    <cellStyle name="Normal 2 3 2 3 3 4 2 2 2 2" xfId="5245" xr:uid="{00000000-0005-0000-0000-00003D470000}"/>
    <cellStyle name="Normal 2 3 2 3 3 4 2 2 2 2 2" xfId="13391" xr:uid="{00000000-0005-0000-0000-00003E470000}"/>
    <cellStyle name="Normal 2 3 2 3 3 4 2 2 2 2 2 2" xfId="29687" xr:uid="{00000000-0005-0000-0000-00003F470000}"/>
    <cellStyle name="Normal 2 3 2 3 3 4 2 2 2 2 3" xfId="21541" xr:uid="{00000000-0005-0000-0000-000040470000}"/>
    <cellStyle name="Normal 2 3 2 3 3 4 2 2 2 3" xfId="8081" xr:uid="{00000000-0005-0000-0000-000041470000}"/>
    <cellStyle name="Normal 2 3 2 3 3 4 2 2 2 3 2" xfId="16227" xr:uid="{00000000-0005-0000-0000-000042470000}"/>
    <cellStyle name="Normal 2 3 2 3 3 4 2 2 2 3 2 2" xfId="32523" xr:uid="{00000000-0005-0000-0000-000043470000}"/>
    <cellStyle name="Normal 2 3 2 3 3 4 2 2 2 3 3" xfId="24377" xr:uid="{00000000-0005-0000-0000-000044470000}"/>
    <cellStyle name="Normal 2 3 2 3 3 4 2 2 2 4" xfId="10928" xr:uid="{00000000-0005-0000-0000-000045470000}"/>
    <cellStyle name="Normal 2 3 2 3 3 4 2 2 2 4 2" xfId="27224" xr:uid="{00000000-0005-0000-0000-000046470000}"/>
    <cellStyle name="Normal 2 3 2 3 3 4 2 2 2 5" xfId="19078" xr:uid="{00000000-0005-0000-0000-000047470000}"/>
    <cellStyle name="Normal 2 3 2 3 3 4 2 2 3" xfId="4027" xr:uid="{00000000-0005-0000-0000-000048470000}"/>
    <cellStyle name="Normal 2 3 2 3 3 4 2 2 3 2" xfId="12173" xr:uid="{00000000-0005-0000-0000-000049470000}"/>
    <cellStyle name="Normal 2 3 2 3 3 4 2 2 3 2 2" xfId="28469" xr:uid="{00000000-0005-0000-0000-00004A470000}"/>
    <cellStyle name="Normal 2 3 2 3 3 4 2 2 3 3" xfId="20323" xr:uid="{00000000-0005-0000-0000-00004B470000}"/>
    <cellStyle name="Normal 2 3 2 3 3 4 2 2 4" xfId="6671" xr:uid="{00000000-0005-0000-0000-00004C470000}"/>
    <cellStyle name="Normal 2 3 2 3 3 4 2 2 4 2" xfId="14817" xr:uid="{00000000-0005-0000-0000-00004D470000}"/>
    <cellStyle name="Normal 2 3 2 3 3 4 2 2 4 2 2" xfId="31113" xr:uid="{00000000-0005-0000-0000-00004E470000}"/>
    <cellStyle name="Normal 2 3 2 3 3 4 2 2 4 3" xfId="22967" xr:uid="{00000000-0005-0000-0000-00004F470000}"/>
    <cellStyle name="Normal 2 3 2 3 3 4 2 2 5" xfId="9518" xr:uid="{00000000-0005-0000-0000-000050470000}"/>
    <cellStyle name="Normal 2 3 2 3 3 4 2 2 5 2" xfId="25814" xr:uid="{00000000-0005-0000-0000-000051470000}"/>
    <cellStyle name="Normal 2 3 2 3 3 4 2 2 6" xfId="17668" xr:uid="{00000000-0005-0000-0000-000052470000}"/>
    <cellStyle name="Normal 2 3 2 3 3 4 2 3" xfId="2077" xr:uid="{00000000-0005-0000-0000-000053470000}"/>
    <cellStyle name="Normal 2 3 2 3 3 4 2 3 2" xfId="4636" xr:uid="{00000000-0005-0000-0000-000054470000}"/>
    <cellStyle name="Normal 2 3 2 3 3 4 2 3 2 2" xfId="12782" xr:uid="{00000000-0005-0000-0000-000055470000}"/>
    <cellStyle name="Normal 2 3 2 3 3 4 2 3 2 2 2" xfId="29078" xr:uid="{00000000-0005-0000-0000-000056470000}"/>
    <cellStyle name="Normal 2 3 2 3 3 4 2 3 2 3" xfId="20932" xr:uid="{00000000-0005-0000-0000-000057470000}"/>
    <cellStyle name="Normal 2 3 2 3 3 4 2 3 3" xfId="7376" xr:uid="{00000000-0005-0000-0000-000058470000}"/>
    <cellStyle name="Normal 2 3 2 3 3 4 2 3 3 2" xfId="15522" xr:uid="{00000000-0005-0000-0000-000059470000}"/>
    <cellStyle name="Normal 2 3 2 3 3 4 2 3 3 2 2" xfId="31818" xr:uid="{00000000-0005-0000-0000-00005A470000}"/>
    <cellStyle name="Normal 2 3 2 3 3 4 2 3 3 3" xfId="23672" xr:uid="{00000000-0005-0000-0000-00005B470000}"/>
    <cellStyle name="Normal 2 3 2 3 3 4 2 3 4" xfId="10223" xr:uid="{00000000-0005-0000-0000-00005C470000}"/>
    <cellStyle name="Normal 2 3 2 3 3 4 2 3 4 2" xfId="26519" xr:uid="{00000000-0005-0000-0000-00005D470000}"/>
    <cellStyle name="Normal 2 3 2 3 3 4 2 3 5" xfId="18373" xr:uid="{00000000-0005-0000-0000-00005E470000}"/>
    <cellStyle name="Normal 2 3 2 3 3 4 2 4" xfId="3418" xr:uid="{00000000-0005-0000-0000-00005F470000}"/>
    <cellStyle name="Normal 2 3 2 3 3 4 2 4 2" xfId="11564" xr:uid="{00000000-0005-0000-0000-000060470000}"/>
    <cellStyle name="Normal 2 3 2 3 3 4 2 4 2 2" xfId="27860" xr:uid="{00000000-0005-0000-0000-000061470000}"/>
    <cellStyle name="Normal 2 3 2 3 3 4 2 4 3" xfId="19714" xr:uid="{00000000-0005-0000-0000-000062470000}"/>
    <cellStyle name="Normal 2 3 2 3 3 4 2 5" xfId="5966" xr:uid="{00000000-0005-0000-0000-000063470000}"/>
    <cellStyle name="Normal 2 3 2 3 3 4 2 5 2" xfId="14112" xr:uid="{00000000-0005-0000-0000-000064470000}"/>
    <cellStyle name="Normal 2 3 2 3 3 4 2 5 2 2" xfId="30408" xr:uid="{00000000-0005-0000-0000-000065470000}"/>
    <cellStyle name="Normal 2 3 2 3 3 4 2 5 3" xfId="22262" xr:uid="{00000000-0005-0000-0000-000066470000}"/>
    <cellStyle name="Normal 2 3 2 3 3 4 2 6" xfId="8813" xr:uid="{00000000-0005-0000-0000-000067470000}"/>
    <cellStyle name="Normal 2 3 2 3 3 4 2 6 2" xfId="25109" xr:uid="{00000000-0005-0000-0000-000068470000}"/>
    <cellStyle name="Normal 2 3 2 3 3 4 2 7" xfId="16963" xr:uid="{00000000-0005-0000-0000-000069470000}"/>
    <cellStyle name="Normal 2 3 2 3 3 4 3" xfId="1028" xr:uid="{00000000-0005-0000-0000-00006A470000}"/>
    <cellStyle name="Normal 2 3 2 3 3 4 3 2" xfId="2438" xr:uid="{00000000-0005-0000-0000-00006B470000}"/>
    <cellStyle name="Normal 2 3 2 3 3 4 3 2 2" xfId="4949" xr:uid="{00000000-0005-0000-0000-00006C470000}"/>
    <cellStyle name="Normal 2 3 2 3 3 4 3 2 2 2" xfId="13095" xr:uid="{00000000-0005-0000-0000-00006D470000}"/>
    <cellStyle name="Normal 2 3 2 3 3 4 3 2 2 2 2" xfId="29391" xr:uid="{00000000-0005-0000-0000-00006E470000}"/>
    <cellStyle name="Normal 2 3 2 3 3 4 3 2 2 3" xfId="21245" xr:uid="{00000000-0005-0000-0000-00006F470000}"/>
    <cellStyle name="Normal 2 3 2 3 3 4 3 2 3" xfId="7737" xr:uid="{00000000-0005-0000-0000-000070470000}"/>
    <cellStyle name="Normal 2 3 2 3 3 4 3 2 3 2" xfId="15883" xr:uid="{00000000-0005-0000-0000-000071470000}"/>
    <cellStyle name="Normal 2 3 2 3 3 4 3 2 3 2 2" xfId="32179" xr:uid="{00000000-0005-0000-0000-000072470000}"/>
    <cellStyle name="Normal 2 3 2 3 3 4 3 2 3 3" xfId="24033" xr:uid="{00000000-0005-0000-0000-000073470000}"/>
    <cellStyle name="Normal 2 3 2 3 3 4 3 2 4" xfId="10584" xr:uid="{00000000-0005-0000-0000-000074470000}"/>
    <cellStyle name="Normal 2 3 2 3 3 4 3 2 4 2" xfId="26880" xr:uid="{00000000-0005-0000-0000-000075470000}"/>
    <cellStyle name="Normal 2 3 2 3 3 4 3 2 5" xfId="18734" xr:uid="{00000000-0005-0000-0000-000076470000}"/>
    <cellStyle name="Normal 2 3 2 3 3 4 3 3" xfId="3731" xr:uid="{00000000-0005-0000-0000-000077470000}"/>
    <cellStyle name="Normal 2 3 2 3 3 4 3 3 2" xfId="11877" xr:uid="{00000000-0005-0000-0000-000078470000}"/>
    <cellStyle name="Normal 2 3 2 3 3 4 3 3 2 2" xfId="28173" xr:uid="{00000000-0005-0000-0000-000079470000}"/>
    <cellStyle name="Normal 2 3 2 3 3 4 3 3 3" xfId="20027" xr:uid="{00000000-0005-0000-0000-00007A470000}"/>
    <cellStyle name="Normal 2 3 2 3 3 4 3 4" xfId="6327" xr:uid="{00000000-0005-0000-0000-00007B470000}"/>
    <cellStyle name="Normal 2 3 2 3 3 4 3 4 2" xfId="14473" xr:uid="{00000000-0005-0000-0000-00007C470000}"/>
    <cellStyle name="Normal 2 3 2 3 3 4 3 4 2 2" xfId="30769" xr:uid="{00000000-0005-0000-0000-00007D470000}"/>
    <cellStyle name="Normal 2 3 2 3 3 4 3 4 3" xfId="22623" xr:uid="{00000000-0005-0000-0000-00007E470000}"/>
    <cellStyle name="Normal 2 3 2 3 3 4 3 5" xfId="9174" xr:uid="{00000000-0005-0000-0000-00007F470000}"/>
    <cellStyle name="Normal 2 3 2 3 3 4 3 5 2" xfId="25470" xr:uid="{00000000-0005-0000-0000-000080470000}"/>
    <cellStyle name="Normal 2 3 2 3 3 4 3 6" xfId="17324" xr:uid="{00000000-0005-0000-0000-000081470000}"/>
    <cellStyle name="Normal 2 3 2 3 3 4 4" xfId="1733" xr:uid="{00000000-0005-0000-0000-000082470000}"/>
    <cellStyle name="Normal 2 3 2 3 3 4 4 2" xfId="4340" xr:uid="{00000000-0005-0000-0000-000083470000}"/>
    <cellStyle name="Normal 2 3 2 3 3 4 4 2 2" xfId="12486" xr:uid="{00000000-0005-0000-0000-000084470000}"/>
    <cellStyle name="Normal 2 3 2 3 3 4 4 2 2 2" xfId="28782" xr:uid="{00000000-0005-0000-0000-000085470000}"/>
    <cellStyle name="Normal 2 3 2 3 3 4 4 2 3" xfId="20636" xr:uid="{00000000-0005-0000-0000-000086470000}"/>
    <cellStyle name="Normal 2 3 2 3 3 4 4 3" xfId="7032" xr:uid="{00000000-0005-0000-0000-000087470000}"/>
    <cellStyle name="Normal 2 3 2 3 3 4 4 3 2" xfId="15178" xr:uid="{00000000-0005-0000-0000-000088470000}"/>
    <cellStyle name="Normal 2 3 2 3 3 4 4 3 2 2" xfId="31474" xr:uid="{00000000-0005-0000-0000-000089470000}"/>
    <cellStyle name="Normal 2 3 2 3 3 4 4 3 3" xfId="23328" xr:uid="{00000000-0005-0000-0000-00008A470000}"/>
    <cellStyle name="Normal 2 3 2 3 3 4 4 4" xfId="9879" xr:uid="{00000000-0005-0000-0000-00008B470000}"/>
    <cellStyle name="Normal 2 3 2 3 3 4 4 4 2" xfId="26175" xr:uid="{00000000-0005-0000-0000-00008C470000}"/>
    <cellStyle name="Normal 2 3 2 3 3 4 4 5" xfId="18029" xr:uid="{00000000-0005-0000-0000-00008D470000}"/>
    <cellStyle name="Normal 2 3 2 3 3 4 5" xfId="3122" xr:uid="{00000000-0005-0000-0000-00008E470000}"/>
    <cellStyle name="Normal 2 3 2 3 3 4 5 2" xfId="11268" xr:uid="{00000000-0005-0000-0000-00008F470000}"/>
    <cellStyle name="Normal 2 3 2 3 3 4 5 2 2" xfId="27564" xr:uid="{00000000-0005-0000-0000-000090470000}"/>
    <cellStyle name="Normal 2 3 2 3 3 4 5 3" xfId="19418" xr:uid="{00000000-0005-0000-0000-000091470000}"/>
    <cellStyle name="Normal 2 3 2 3 3 4 6" xfId="5622" xr:uid="{00000000-0005-0000-0000-000092470000}"/>
    <cellStyle name="Normal 2 3 2 3 3 4 6 2" xfId="13768" xr:uid="{00000000-0005-0000-0000-000093470000}"/>
    <cellStyle name="Normal 2 3 2 3 3 4 6 2 2" xfId="30064" xr:uid="{00000000-0005-0000-0000-000094470000}"/>
    <cellStyle name="Normal 2 3 2 3 3 4 6 3" xfId="21918" xr:uid="{00000000-0005-0000-0000-000095470000}"/>
    <cellStyle name="Normal 2 3 2 3 3 4 7" xfId="8469" xr:uid="{00000000-0005-0000-0000-000096470000}"/>
    <cellStyle name="Normal 2 3 2 3 3 4 7 2" xfId="24765" xr:uid="{00000000-0005-0000-0000-000097470000}"/>
    <cellStyle name="Normal 2 3 2 3 3 4 8" xfId="16619" xr:uid="{00000000-0005-0000-0000-000098470000}"/>
    <cellStyle name="Normal 2 3 2 3 3 5" xfId="412" xr:uid="{00000000-0005-0000-0000-000099470000}"/>
    <cellStyle name="Normal 2 3 2 3 3 5 2" xfId="1118" xr:uid="{00000000-0005-0000-0000-00009A470000}"/>
    <cellStyle name="Normal 2 3 2 3 3 5 2 2" xfId="2528" xr:uid="{00000000-0005-0000-0000-00009B470000}"/>
    <cellStyle name="Normal 2 3 2 3 3 5 2 2 2" xfId="5023" xr:uid="{00000000-0005-0000-0000-00009C470000}"/>
    <cellStyle name="Normal 2 3 2 3 3 5 2 2 2 2" xfId="13169" xr:uid="{00000000-0005-0000-0000-00009D470000}"/>
    <cellStyle name="Normal 2 3 2 3 3 5 2 2 2 2 2" xfId="29465" xr:uid="{00000000-0005-0000-0000-00009E470000}"/>
    <cellStyle name="Normal 2 3 2 3 3 5 2 2 2 3" xfId="21319" xr:uid="{00000000-0005-0000-0000-00009F470000}"/>
    <cellStyle name="Normal 2 3 2 3 3 5 2 2 3" xfId="7827" xr:uid="{00000000-0005-0000-0000-0000A0470000}"/>
    <cellStyle name="Normal 2 3 2 3 3 5 2 2 3 2" xfId="15973" xr:uid="{00000000-0005-0000-0000-0000A1470000}"/>
    <cellStyle name="Normal 2 3 2 3 3 5 2 2 3 2 2" xfId="32269" xr:uid="{00000000-0005-0000-0000-0000A2470000}"/>
    <cellStyle name="Normal 2 3 2 3 3 5 2 2 3 3" xfId="24123" xr:uid="{00000000-0005-0000-0000-0000A3470000}"/>
    <cellStyle name="Normal 2 3 2 3 3 5 2 2 4" xfId="10674" xr:uid="{00000000-0005-0000-0000-0000A4470000}"/>
    <cellStyle name="Normal 2 3 2 3 3 5 2 2 4 2" xfId="26970" xr:uid="{00000000-0005-0000-0000-0000A5470000}"/>
    <cellStyle name="Normal 2 3 2 3 3 5 2 2 5" xfId="18824" xr:uid="{00000000-0005-0000-0000-0000A6470000}"/>
    <cellStyle name="Normal 2 3 2 3 3 5 2 3" xfId="3805" xr:uid="{00000000-0005-0000-0000-0000A7470000}"/>
    <cellStyle name="Normal 2 3 2 3 3 5 2 3 2" xfId="11951" xr:uid="{00000000-0005-0000-0000-0000A8470000}"/>
    <cellStyle name="Normal 2 3 2 3 3 5 2 3 2 2" xfId="28247" xr:uid="{00000000-0005-0000-0000-0000A9470000}"/>
    <cellStyle name="Normal 2 3 2 3 3 5 2 3 3" xfId="20101" xr:uid="{00000000-0005-0000-0000-0000AA470000}"/>
    <cellStyle name="Normal 2 3 2 3 3 5 2 4" xfId="6417" xr:uid="{00000000-0005-0000-0000-0000AB470000}"/>
    <cellStyle name="Normal 2 3 2 3 3 5 2 4 2" xfId="14563" xr:uid="{00000000-0005-0000-0000-0000AC470000}"/>
    <cellStyle name="Normal 2 3 2 3 3 5 2 4 2 2" xfId="30859" xr:uid="{00000000-0005-0000-0000-0000AD470000}"/>
    <cellStyle name="Normal 2 3 2 3 3 5 2 4 3" xfId="22713" xr:uid="{00000000-0005-0000-0000-0000AE470000}"/>
    <cellStyle name="Normal 2 3 2 3 3 5 2 5" xfId="9264" xr:uid="{00000000-0005-0000-0000-0000AF470000}"/>
    <cellStyle name="Normal 2 3 2 3 3 5 2 5 2" xfId="25560" xr:uid="{00000000-0005-0000-0000-0000B0470000}"/>
    <cellStyle name="Normal 2 3 2 3 3 5 2 6" xfId="17414" xr:uid="{00000000-0005-0000-0000-0000B1470000}"/>
    <cellStyle name="Normal 2 3 2 3 3 5 3" xfId="1823" xr:uid="{00000000-0005-0000-0000-0000B2470000}"/>
    <cellStyle name="Normal 2 3 2 3 3 5 3 2" xfId="4414" xr:uid="{00000000-0005-0000-0000-0000B3470000}"/>
    <cellStyle name="Normal 2 3 2 3 3 5 3 2 2" xfId="12560" xr:uid="{00000000-0005-0000-0000-0000B4470000}"/>
    <cellStyle name="Normal 2 3 2 3 3 5 3 2 2 2" xfId="28856" xr:uid="{00000000-0005-0000-0000-0000B5470000}"/>
    <cellStyle name="Normal 2 3 2 3 3 5 3 2 3" xfId="20710" xr:uid="{00000000-0005-0000-0000-0000B6470000}"/>
    <cellStyle name="Normal 2 3 2 3 3 5 3 3" xfId="7122" xr:uid="{00000000-0005-0000-0000-0000B7470000}"/>
    <cellStyle name="Normal 2 3 2 3 3 5 3 3 2" xfId="15268" xr:uid="{00000000-0005-0000-0000-0000B8470000}"/>
    <cellStyle name="Normal 2 3 2 3 3 5 3 3 2 2" xfId="31564" xr:uid="{00000000-0005-0000-0000-0000B9470000}"/>
    <cellStyle name="Normal 2 3 2 3 3 5 3 3 3" xfId="23418" xr:uid="{00000000-0005-0000-0000-0000BA470000}"/>
    <cellStyle name="Normal 2 3 2 3 3 5 3 4" xfId="9969" xr:uid="{00000000-0005-0000-0000-0000BB470000}"/>
    <cellStyle name="Normal 2 3 2 3 3 5 3 4 2" xfId="26265" xr:uid="{00000000-0005-0000-0000-0000BC470000}"/>
    <cellStyle name="Normal 2 3 2 3 3 5 3 5" xfId="18119" xr:uid="{00000000-0005-0000-0000-0000BD470000}"/>
    <cellStyle name="Normal 2 3 2 3 3 5 4" xfId="3196" xr:uid="{00000000-0005-0000-0000-0000BE470000}"/>
    <cellStyle name="Normal 2 3 2 3 3 5 4 2" xfId="11342" xr:uid="{00000000-0005-0000-0000-0000BF470000}"/>
    <cellStyle name="Normal 2 3 2 3 3 5 4 2 2" xfId="27638" xr:uid="{00000000-0005-0000-0000-0000C0470000}"/>
    <cellStyle name="Normal 2 3 2 3 3 5 4 3" xfId="19492" xr:uid="{00000000-0005-0000-0000-0000C1470000}"/>
    <cellStyle name="Normal 2 3 2 3 3 5 5" xfId="5712" xr:uid="{00000000-0005-0000-0000-0000C2470000}"/>
    <cellStyle name="Normal 2 3 2 3 3 5 5 2" xfId="13858" xr:uid="{00000000-0005-0000-0000-0000C3470000}"/>
    <cellStyle name="Normal 2 3 2 3 3 5 5 2 2" xfId="30154" xr:uid="{00000000-0005-0000-0000-0000C4470000}"/>
    <cellStyle name="Normal 2 3 2 3 3 5 5 3" xfId="22008" xr:uid="{00000000-0005-0000-0000-0000C5470000}"/>
    <cellStyle name="Normal 2 3 2 3 3 5 6" xfId="8559" xr:uid="{00000000-0005-0000-0000-0000C6470000}"/>
    <cellStyle name="Normal 2 3 2 3 3 5 6 2" xfId="24855" xr:uid="{00000000-0005-0000-0000-0000C7470000}"/>
    <cellStyle name="Normal 2 3 2 3 3 5 7" xfId="16709" xr:uid="{00000000-0005-0000-0000-0000C8470000}"/>
    <cellStyle name="Normal 2 3 2 3 3 6" xfId="774" xr:uid="{00000000-0005-0000-0000-0000C9470000}"/>
    <cellStyle name="Normal 2 3 2 3 3 6 2" xfId="2184" xr:uid="{00000000-0005-0000-0000-0000CA470000}"/>
    <cellStyle name="Normal 2 3 2 3 3 6 2 2" xfId="4727" xr:uid="{00000000-0005-0000-0000-0000CB470000}"/>
    <cellStyle name="Normal 2 3 2 3 3 6 2 2 2" xfId="12873" xr:uid="{00000000-0005-0000-0000-0000CC470000}"/>
    <cellStyle name="Normal 2 3 2 3 3 6 2 2 2 2" xfId="29169" xr:uid="{00000000-0005-0000-0000-0000CD470000}"/>
    <cellStyle name="Normal 2 3 2 3 3 6 2 2 3" xfId="21023" xr:uid="{00000000-0005-0000-0000-0000CE470000}"/>
    <cellStyle name="Normal 2 3 2 3 3 6 2 3" xfId="7483" xr:uid="{00000000-0005-0000-0000-0000CF470000}"/>
    <cellStyle name="Normal 2 3 2 3 3 6 2 3 2" xfId="15629" xr:uid="{00000000-0005-0000-0000-0000D0470000}"/>
    <cellStyle name="Normal 2 3 2 3 3 6 2 3 2 2" xfId="31925" xr:uid="{00000000-0005-0000-0000-0000D1470000}"/>
    <cellStyle name="Normal 2 3 2 3 3 6 2 3 3" xfId="23779" xr:uid="{00000000-0005-0000-0000-0000D2470000}"/>
    <cellStyle name="Normal 2 3 2 3 3 6 2 4" xfId="10330" xr:uid="{00000000-0005-0000-0000-0000D3470000}"/>
    <cellStyle name="Normal 2 3 2 3 3 6 2 4 2" xfId="26626" xr:uid="{00000000-0005-0000-0000-0000D4470000}"/>
    <cellStyle name="Normal 2 3 2 3 3 6 2 5" xfId="18480" xr:uid="{00000000-0005-0000-0000-0000D5470000}"/>
    <cellStyle name="Normal 2 3 2 3 3 6 3" xfId="3509" xr:uid="{00000000-0005-0000-0000-0000D6470000}"/>
    <cellStyle name="Normal 2 3 2 3 3 6 3 2" xfId="11655" xr:uid="{00000000-0005-0000-0000-0000D7470000}"/>
    <cellStyle name="Normal 2 3 2 3 3 6 3 2 2" xfId="27951" xr:uid="{00000000-0005-0000-0000-0000D8470000}"/>
    <cellStyle name="Normal 2 3 2 3 3 6 3 3" xfId="19805" xr:uid="{00000000-0005-0000-0000-0000D9470000}"/>
    <cellStyle name="Normal 2 3 2 3 3 6 4" xfId="6073" xr:uid="{00000000-0005-0000-0000-0000DA470000}"/>
    <cellStyle name="Normal 2 3 2 3 3 6 4 2" xfId="14219" xr:uid="{00000000-0005-0000-0000-0000DB470000}"/>
    <cellStyle name="Normal 2 3 2 3 3 6 4 2 2" xfId="30515" xr:uid="{00000000-0005-0000-0000-0000DC470000}"/>
    <cellStyle name="Normal 2 3 2 3 3 6 4 3" xfId="22369" xr:uid="{00000000-0005-0000-0000-0000DD470000}"/>
    <cellStyle name="Normal 2 3 2 3 3 6 5" xfId="8920" xr:uid="{00000000-0005-0000-0000-0000DE470000}"/>
    <cellStyle name="Normal 2 3 2 3 3 6 5 2" xfId="25216" xr:uid="{00000000-0005-0000-0000-0000DF470000}"/>
    <cellStyle name="Normal 2 3 2 3 3 6 6" xfId="17070" xr:uid="{00000000-0005-0000-0000-0000E0470000}"/>
    <cellStyle name="Normal 2 3 2 3 3 7" xfId="1479" xr:uid="{00000000-0005-0000-0000-0000E1470000}"/>
    <cellStyle name="Normal 2 3 2 3 3 7 2" xfId="4118" xr:uid="{00000000-0005-0000-0000-0000E2470000}"/>
    <cellStyle name="Normal 2 3 2 3 3 7 2 2" xfId="12264" xr:uid="{00000000-0005-0000-0000-0000E3470000}"/>
    <cellStyle name="Normal 2 3 2 3 3 7 2 2 2" xfId="28560" xr:uid="{00000000-0005-0000-0000-0000E4470000}"/>
    <cellStyle name="Normal 2 3 2 3 3 7 2 3" xfId="20414" xr:uid="{00000000-0005-0000-0000-0000E5470000}"/>
    <cellStyle name="Normal 2 3 2 3 3 7 3" xfId="6778" xr:uid="{00000000-0005-0000-0000-0000E6470000}"/>
    <cellStyle name="Normal 2 3 2 3 3 7 3 2" xfId="14924" xr:uid="{00000000-0005-0000-0000-0000E7470000}"/>
    <cellStyle name="Normal 2 3 2 3 3 7 3 2 2" xfId="31220" xr:uid="{00000000-0005-0000-0000-0000E8470000}"/>
    <cellStyle name="Normal 2 3 2 3 3 7 3 3" xfId="23074" xr:uid="{00000000-0005-0000-0000-0000E9470000}"/>
    <cellStyle name="Normal 2 3 2 3 3 7 4" xfId="9625" xr:uid="{00000000-0005-0000-0000-0000EA470000}"/>
    <cellStyle name="Normal 2 3 2 3 3 7 4 2" xfId="25921" xr:uid="{00000000-0005-0000-0000-0000EB470000}"/>
    <cellStyle name="Normal 2 3 2 3 3 7 5" xfId="17775" xr:uid="{00000000-0005-0000-0000-0000EC470000}"/>
    <cellStyle name="Normal 2 3 2 3 3 8" xfId="2900" xr:uid="{00000000-0005-0000-0000-0000ED470000}"/>
    <cellStyle name="Normal 2 3 2 3 3 8 2" xfId="11046" xr:uid="{00000000-0005-0000-0000-0000EE470000}"/>
    <cellStyle name="Normal 2 3 2 3 3 8 2 2" xfId="27342" xr:uid="{00000000-0005-0000-0000-0000EF470000}"/>
    <cellStyle name="Normal 2 3 2 3 3 8 3" xfId="19196" xr:uid="{00000000-0005-0000-0000-0000F0470000}"/>
    <cellStyle name="Normal 2 3 2 3 3 9" xfId="5368" xr:uid="{00000000-0005-0000-0000-0000F1470000}"/>
    <cellStyle name="Normal 2 3 2 3 3 9 2" xfId="13514" xr:uid="{00000000-0005-0000-0000-0000F2470000}"/>
    <cellStyle name="Normal 2 3 2 3 3 9 2 2" xfId="29810" xr:uid="{00000000-0005-0000-0000-0000F3470000}"/>
    <cellStyle name="Normal 2 3 2 3 3 9 3" xfId="21664" xr:uid="{00000000-0005-0000-0000-0000F4470000}"/>
    <cellStyle name="Normal 2 3 2 3 4" xfId="114" xr:uid="{00000000-0005-0000-0000-0000F5470000}"/>
    <cellStyle name="Normal 2 3 2 3 4 2" xfId="458" xr:uid="{00000000-0005-0000-0000-0000F6470000}"/>
    <cellStyle name="Normal 2 3 2 3 4 2 2" xfId="1164" xr:uid="{00000000-0005-0000-0000-0000F7470000}"/>
    <cellStyle name="Normal 2 3 2 3 4 2 2 2" xfId="2574" xr:uid="{00000000-0005-0000-0000-0000F8470000}"/>
    <cellStyle name="Normal 2 3 2 3 4 2 2 2 2" xfId="5061" xr:uid="{00000000-0005-0000-0000-0000F9470000}"/>
    <cellStyle name="Normal 2 3 2 3 4 2 2 2 2 2" xfId="13207" xr:uid="{00000000-0005-0000-0000-0000FA470000}"/>
    <cellStyle name="Normal 2 3 2 3 4 2 2 2 2 2 2" xfId="29503" xr:uid="{00000000-0005-0000-0000-0000FB470000}"/>
    <cellStyle name="Normal 2 3 2 3 4 2 2 2 2 3" xfId="21357" xr:uid="{00000000-0005-0000-0000-0000FC470000}"/>
    <cellStyle name="Normal 2 3 2 3 4 2 2 2 3" xfId="7873" xr:uid="{00000000-0005-0000-0000-0000FD470000}"/>
    <cellStyle name="Normal 2 3 2 3 4 2 2 2 3 2" xfId="16019" xr:uid="{00000000-0005-0000-0000-0000FE470000}"/>
    <cellStyle name="Normal 2 3 2 3 4 2 2 2 3 2 2" xfId="32315" xr:uid="{00000000-0005-0000-0000-0000FF470000}"/>
    <cellStyle name="Normal 2 3 2 3 4 2 2 2 3 3" xfId="24169" xr:uid="{00000000-0005-0000-0000-000000480000}"/>
    <cellStyle name="Normal 2 3 2 3 4 2 2 2 4" xfId="10720" xr:uid="{00000000-0005-0000-0000-000001480000}"/>
    <cellStyle name="Normal 2 3 2 3 4 2 2 2 4 2" xfId="27016" xr:uid="{00000000-0005-0000-0000-000002480000}"/>
    <cellStyle name="Normal 2 3 2 3 4 2 2 2 5" xfId="18870" xr:uid="{00000000-0005-0000-0000-000003480000}"/>
    <cellStyle name="Normal 2 3 2 3 4 2 2 3" xfId="3843" xr:uid="{00000000-0005-0000-0000-000004480000}"/>
    <cellStyle name="Normal 2 3 2 3 4 2 2 3 2" xfId="11989" xr:uid="{00000000-0005-0000-0000-000005480000}"/>
    <cellStyle name="Normal 2 3 2 3 4 2 2 3 2 2" xfId="28285" xr:uid="{00000000-0005-0000-0000-000006480000}"/>
    <cellStyle name="Normal 2 3 2 3 4 2 2 3 3" xfId="20139" xr:uid="{00000000-0005-0000-0000-000007480000}"/>
    <cellStyle name="Normal 2 3 2 3 4 2 2 4" xfId="6463" xr:uid="{00000000-0005-0000-0000-000008480000}"/>
    <cellStyle name="Normal 2 3 2 3 4 2 2 4 2" xfId="14609" xr:uid="{00000000-0005-0000-0000-000009480000}"/>
    <cellStyle name="Normal 2 3 2 3 4 2 2 4 2 2" xfId="30905" xr:uid="{00000000-0005-0000-0000-00000A480000}"/>
    <cellStyle name="Normal 2 3 2 3 4 2 2 4 3" xfId="22759" xr:uid="{00000000-0005-0000-0000-00000B480000}"/>
    <cellStyle name="Normal 2 3 2 3 4 2 2 5" xfId="9310" xr:uid="{00000000-0005-0000-0000-00000C480000}"/>
    <cellStyle name="Normal 2 3 2 3 4 2 2 5 2" xfId="25606" xr:uid="{00000000-0005-0000-0000-00000D480000}"/>
    <cellStyle name="Normal 2 3 2 3 4 2 2 6" xfId="17460" xr:uid="{00000000-0005-0000-0000-00000E480000}"/>
    <cellStyle name="Normal 2 3 2 3 4 2 3" xfId="1869" xr:uid="{00000000-0005-0000-0000-00000F480000}"/>
    <cellStyle name="Normal 2 3 2 3 4 2 3 2" xfId="4452" xr:uid="{00000000-0005-0000-0000-000010480000}"/>
    <cellStyle name="Normal 2 3 2 3 4 2 3 2 2" xfId="12598" xr:uid="{00000000-0005-0000-0000-000011480000}"/>
    <cellStyle name="Normal 2 3 2 3 4 2 3 2 2 2" xfId="28894" xr:uid="{00000000-0005-0000-0000-000012480000}"/>
    <cellStyle name="Normal 2 3 2 3 4 2 3 2 3" xfId="20748" xr:uid="{00000000-0005-0000-0000-000013480000}"/>
    <cellStyle name="Normal 2 3 2 3 4 2 3 3" xfId="7168" xr:uid="{00000000-0005-0000-0000-000014480000}"/>
    <cellStyle name="Normal 2 3 2 3 4 2 3 3 2" xfId="15314" xr:uid="{00000000-0005-0000-0000-000015480000}"/>
    <cellStyle name="Normal 2 3 2 3 4 2 3 3 2 2" xfId="31610" xr:uid="{00000000-0005-0000-0000-000016480000}"/>
    <cellStyle name="Normal 2 3 2 3 4 2 3 3 3" xfId="23464" xr:uid="{00000000-0005-0000-0000-000017480000}"/>
    <cellStyle name="Normal 2 3 2 3 4 2 3 4" xfId="10015" xr:uid="{00000000-0005-0000-0000-000018480000}"/>
    <cellStyle name="Normal 2 3 2 3 4 2 3 4 2" xfId="26311" xr:uid="{00000000-0005-0000-0000-000019480000}"/>
    <cellStyle name="Normal 2 3 2 3 4 2 3 5" xfId="18165" xr:uid="{00000000-0005-0000-0000-00001A480000}"/>
    <cellStyle name="Normal 2 3 2 3 4 2 4" xfId="3234" xr:uid="{00000000-0005-0000-0000-00001B480000}"/>
    <cellStyle name="Normal 2 3 2 3 4 2 4 2" xfId="11380" xr:uid="{00000000-0005-0000-0000-00001C480000}"/>
    <cellStyle name="Normal 2 3 2 3 4 2 4 2 2" xfId="27676" xr:uid="{00000000-0005-0000-0000-00001D480000}"/>
    <cellStyle name="Normal 2 3 2 3 4 2 4 3" xfId="19530" xr:uid="{00000000-0005-0000-0000-00001E480000}"/>
    <cellStyle name="Normal 2 3 2 3 4 2 5" xfId="5758" xr:uid="{00000000-0005-0000-0000-00001F480000}"/>
    <cellStyle name="Normal 2 3 2 3 4 2 5 2" xfId="13904" xr:uid="{00000000-0005-0000-0000-000020480000}"/>
    <cellStyle name="Normal 2 3 2 3 4 2 5 2 2" xfId="30200" xr:uid="{00000000-0005-0000-0000-000021480000}"/>
    <cellStyle name="Normal 2 3 2 3 4 2 5 3" xfId="22054" xr:uid="{00000000-0005-0000-0000-000022480000}"/>
    <cellStyle name="Normal 2 3 2 3 4 2 6" xfId="8605" xr:uid="{00000000-0005-0000-0000-000023480000}"/>
    <cellStyle name="Normal 2 3 2 3 4 2 6 2" xfId="24901" xr:uid="{00000000-0005-0000-0000-000024480000}"/>
    <cellStyle name="Normal 2 3 2 3 4 2 7" xfId="16755" xr:uid="{00000000-0005-0000-0000-000025480000}"/>
    <cellStyle name="Normal 2 3 2 3 4 3" xfId="820" xr:uid="{00000000-0005-0000-0000-000026480000}"/>
    <cellStyle name="Normal 2 3 2 3 4 3 2" xfId="2230" xr:uid="{00000000-0005-0000-0000-000027480000}"/>
    <cellStyle name="Normal 2 3 2 3 4 3 2 2" xfId="4765" xr:uid="{00000000-0005-0000-0000-000028480000}"/>
    <cellStyle name="Normal 2 3 2 3 4 3 2 2 2" xfId="12911" xr:uid="{00000000-0005-0000-0000-000029480000}"/>
    <cellStyle name="Normal 2 3 2 3 4 3 2 2 2 2" xfId="29207" xr:uid="{00000000-0005-0000-0000-00002A480000}"/>
    <cellStyle name="Normal 2 3 2 3 4 3 2 2 3" xfId="21061" xr:uid="{00000000-0005-0000-0000-00002B480000}"/>
    <cellStyle name="Normal 2 3 2 3 4 3 2 3" xfId="7529" xr:uid="{00000000-0005-0000-0000-00002C480000}"/>
    <cellStyle name="Normal 2 3 2 3 4 3 2 3 2" xfId="15675" xr:uid="{00000000-0005-0000-0000-00002D480000}"/>
    <cellStyle name="Normal 2 3 2 3 4 3 2 3 2 2" xfId="31971" xr:uid="{00000000-0005-0000-0000-00002E480000}"/>
    <cellStyle name="Normal 2 3 2 3 4 3 2 3 3" xfId="23825" xr:uid="{00000000-0005-0000-0000-00002F480000}"/>
    <cellStyle name="Normal 2 3 2 3 4 3 2 4" xfId="10376" xr:uid="{00000000-0005-0000-0000-000030480000}"/>
    <cellStyle name="Normal 2 3 2 3 4 3 2 4 2" xfId="26672" xr:uid="{00000000-0005-0000-0000-000031480000}"/>
    <cellStyle name="Normal 2 3 2 3 4 3 2 5" xfId="18526" xr:uid="{00000000-0005-0000-0000-000032480000}"/>
    <cellStyle name="Normal 2 3 2 3 4 3 3" xfId="3547" xr:uid="{00000000-0005-0000-0000-000033480000}"/>
    <cellStyle name="Normal 2 3 2 3 4 3 3 2" xfId="11693" xr:uid="{00000000-0005-0000-0000-000034480000}"/>
    <cellStyle name="Normal 2 3 2 3 4 3 3 2 2" xfId="27989" xr:uid="{00000000-0005-0000-0000-000035480000}"/>
    <cellStyle name="Normal 2 3 2 3 4 3 3 3" xfId="19843" xr:uid="{00000000-0005-0000-0000-000036480000}"/>
    <cellStyle name="Normal 2 3 2 3 4 3 4" xfId="6119" xr:uid="{00000000-0005-0000-0000-000037480000}"/>
    <cellStyle name="Normal 2 3 2 3 4 3 4 2" xfId="14265" xr:uid="{00000000-0005-0000-0000-000038480000}"/>
    <cellStyle name="Normal 2 3 2 3 4 3 4 2 2" xfId="30561" xr:uid="{00000000-0005-0000-0000-000039480000}"/>
    <cellStyle name="Normal 2 3 2 3 4 3 4 3" xfId="22415" xr:uid="{00000000-0005-0000-0000-00003A480000}"/>
    <cellStyle name="Normal 2 3 2 3 4 3 5" xfId="8966" xr:uid="{00000000-0005-0000-0000-00003B480000}"/>
    <cellStyle name="Normal 2 3 2 3 4 3 5 2" xfId="25262" xr:uid="{00000000-0005-0000-0000-00003C480000}"/>
    <cellStyle name="Normal 2 3 2 3 4 3 6" xfId="17116" xr:uid="{00000000-0005-0000-0000-00003D480000}"/>
    <cellStyle name="Normal 2 3 2 3 4 4" xfId="1525" xr:uid="{00000000-0005-0000-0000-00003E480000}"/>
    <cellStyle name="Normal 2 3 2 3 4 4 2" xfId="4156" xr:uid="{00000000-0005-0000-0000-00003F480000}"/>
    <cellStyle name="Normal 2 3 2 3 4 4 2 2" xfId="12302" xr:uid="{00000000-0005-0000-0000-000040480000}"/>
    <cellStyle name="Normal 2 3 2 3 4 4 2 2 2" xfId="28598" xr:uid="{00000000-0005-0000-0000-000041480000}"/>
    <cellStyle name="Normal 2 3 2 3 4 4 2 3" xfId="20452" xr:uid="{00000000-0005-0000-0000-000042480000}"/>
    <cellStyle name="Normal 2 3 2 3 4 4 3" xfId="6824" xr:uid="{00000000-0005-0000-0000-000043480000}"/>
    <cellStyle name="Normal 2 3 2 3 4 4 3 2" xfId="14970" xr:uid="{00000000-0005-0000-0000-000044480000}"/>
    <cellStyle name="Normal 2 3 2 3 4 4 3 2 2" xfId="31266" xr:uid="{00000000-0005-0000-0000-000045480000}"/>
    <cellStyle name="Normal 2 3 2 3 4 4 3 3" xfId="23120" xr:uid="{00000000-0005-0000-0000-000046480000}"/>
    <cellStyle name="Normal 2 3 2 3 4 4 4" xfId="9671" xr:uid="{00000000-0005-0000-0000-000047480000}"/>
    <cellStyle name="Normal 2 3 2 3 4 4 4 2" xfId="25967" xr:uid="{00000000-0005-0000-0000-000048480000}"/>
    <cellStyle name="Normal 2 3 2 3 4 4 5" xfId="17821" xr:uid="{00000000-0005-0000-0000-000049480000}"/>
    <cellStyle name="Normal 2 3 2 3 4 5" xfId="2938" xr:uid="{00000000-0005-0000-0000-00004A480000}"/>
    <cellStyle name="Normal 2 3 2 3 4 5 2" xfId="11084" xr:uid="{00000000-0005-0000-0000-00004B480000}"/>
    <cellStyle name="Normal 2 3 2 3 4 5 2 2" xfId="27380" xr:uid="{00000000-0005-0000-0000-00004C480000}"/>
    <cellStyle name="Normal 2 3 2 3 4 5 3" xfId="19234" xr:uid="{00000000-0005-0000-0000-00004D480000}"/>
    <cellStyle name="Normal 2 3 2 3 4 6" xfId="5414" xr:uid="{00000000-0005-0000-0000-00004E480000}"/>
    <cellStyle name="Normal 2 3 2 3 4 6 2" xfId="13560" xr:uid="{00000000-0005-0000-0000-00004F480000}"/>
    <cellStyle name="Normal 2 3 2 3 4 6 2 2" xfId="29856" xr:uid="{00000000-0005-0000-0000-000050480000}"/>
    <cellStyle name="Normal 2 3 2 3 4 6 3" xfId="21710" xr:uid="{00000000-0005-0000-0000-000051480000}"/>
    <cellStyle name="Normal 2 3 2 3 4 7" xfId="8261" xr:uid="{00000000-0005-0000-0000-000052480000}"/>
    <cellStyle name="Normal 2 3 2 3 4 7 2" xfId="24557" xr:uid="{00000000-0005-0000-0000-000053480000}"/>
    <cellStyle name="Normal 2 3 2 3 4 8" xfId="16411" xr:uid="{00000000-0005-0000-0000-000054480000}"/>
    <cellStyle name="Normal 2 3 2 3 5" xfId="201" xr:uid="{00000000-0005-0000-0000-000055480000}"/>
    <cellStyle name="Normal 2 3 2 3 5 2" xfId="545" xr:uid="{00000000-0005-0000-0000-000056480000}"/>
    <cellStyle name="Normal 2 3 2 3 5 2 2" xfId="1251" xr:uid="{00000000-0005-0000-0000-000057480000}"/>
    <cellStyle name="Normal 2 3 2 3 5 2 2 2" xfId="2661" xr:uid="{00000000-0005-0000-0000-000058480000}"/>
    <cellStyle name="Normal 2 3 2 3 5 2 2 2 2" xfId="5135" xr:uid="{00000000-0005-0000-0000-000059480000}"/>
    <cellStyle name="Normal 2 3 2 3 5 2 2 2 2 2" xfId="13281" xr:uid="{00000000-0005-0000-0000-00005A480000}"/>
    <cellStyle name="Normal 2 3 2 3 5 2 2 2 2 2 2" xfId="29577" xr:uid="{00000000-0005-0000-0000-00005B480000}"/>
    <cellStyle name="Normal 2 3 2 3 5 2 2 2 2 3" xfId="21431" xr:uid="{00000000-0005-0000-0000-00005C480000}"/>
    <cellStyle name="Normal 2 3 2 3 5 2 2 2 3" xfId="7960" xr:uid="{00000000-0005-0000-0000-00005D480000}"/>
    <cellStyle name="Normal 2 3 2 3 5 2 2 2 3 2" xfId="16106" xr:uid="{00000000-0005-0000-0000-00005E480000}"/>
    <cellStyle name="Normal 2 3 2 3 5 2 2 2 3 2 2" xfId="32402" xr:uid="{00000000-0005-0000-0000-00005F480000}"/>
    <cellStyle name="Normal 2 3 2 3 5 2 2 2 3 3" xfId="24256" xr:uid="{00000000-0005-0000-0000-000060480000}"/>
    <cellStyle name="Normal 2 3 2 3 5 2 2 2 4" xfId="10807" xr:uid="{00000000-0005-0000-0000-000061480000}"/>
    <cellStyle name="Normal 2 3 2 3 5 2 2 2 4 2" xfId="27103" xr:uid="{00000000-0005-0000-0000-000062480000}"/>
    <cellStyle name="Normal 2 3 2 3 5 2 2 2 5" xfId="18957" xr:uid="{00000000-0005-0000-0000-000063480000}"/>
    <cellStyle name="Normal 2 3 2 3 5 2 2 3" xfId="3917" xr:uid="{00000000-0005-0000-0000-000064480000}"/>
    <cellStyle name="Normal 2 3 2 3 5 2 2 3 2" xfId="12063" xr:uid="{00000000-0005-0000-0000-000065480000}"/>
    <cellStyle name="Normal 2 3 2 3 5 2 2 3 2 2" xfId="28359" xr:uid="{00000000-0005-0000-0000-000066480000}"/>
    <cellStyle name="Normal 2 3 2 3 5 2 2 3 3" xfId="20213" xr:uid="{00000000-0005-0000-0000-000067480000}"/>
    <cellStyle name="Normal 2 3 2 3 5 2 2 4" xfId="6550" xr:uid="{00000000-0005-0000-0000-000068480000}"/>
    <cellStyle name="Normal 2 3 2 3 5 2 2 4 2" xfId="14696" xr:uid="{00000000-0005-0000-0000-000069480000}"/>
    <cellStyle name="Normal 2 3 2 3 5 2 2 4 2 2" xfId="30992" xr:uid="{00000000-0005-0000-0000-00006A480000}"/>
    <cellStyle name="Normal 2 3 2 3 5 2 2 4 3" xfId="22846" xr:uid="{00000000-0005-0000-0000-00006B480000}"/>
    <cellStyle name="Normal 2 3 2 3 5 2 2 5" xfId="9397" xr:uid="{00000000-0005-0000-0000-00006C480000}"/>
    <cellStyle name="Normal 2 3 2 3 5 2 2 5 2" xfId="25693" xr:uid="{00000000-0005-0000-0000-00006D480000}"/>
    <cellStyle name="Normal 2 3 2 3 5 2 2 6" xfId="17547" xr:uid="{00000000-0005-0000-0000-00006E480000}"/>
    <cellStyle name="Normal 2 3 2 3 5 2 3" xfId="1956" xr:uid="{00000000-0005-0000-0000-00006F480000}"/>
    <cellStyle name="Normal 2 3 2 3 5 2 3 2" xfId="4526" xr:uid="{00000000-0005-0000-0000-000070480000}"/>
    <cellStyle name="Normal 2 3 2 3 5 2 3 2 2" xfId="12672" xr:uid="{00000000-0005-0000-0000-000071480000}"/>
    <cellStyle name="Normal 2 3 2 3 5 2 3 2 2 2" xfId="28968" xr:uid="{00000000-0005-0000-0000-000072480000}"/>
    <cellStyle name="Normal 2 3 2 3 5 2 3 2 3" xfId="20822" xr:uid="{00000000-0005-0000-0000-000073480000}"/>
    <cellStyle name="Normal 2 3 2 3 5 2 3 3" xfId="7255" xr:uid="{00000000-0005-0000-0000-000074480000}"/>
    <cellStyle name="Normal 2 3 2 3 5 2 3 3 2" xfId="15401" xr:uid="{00000000-0005-0000-0000-000075480000}"/>
    <cellStyle name="Normal 2 3 2 3 5 2 3 3 2 2" xfId="31697" xr:uid="{00000000-0005-0000-0000-000076480000}"/>
    <cellStyle name="Normal 2 3 2 3 5 2 3 3 3" xfId="23551" xr:uid="{00000000-0005-0000-0000-000077480000}"/>
    <cellStyle name="Normal 2 3 2 3 5 2 3 4" xfId="10102" xr:uid="{00000000-0005-0000-0000-000078480000}"/>
    <cellStyle name="Normal 2 3 2 3 5 2 3 4 2" xfId="26398" xr:uid="{00000000-0005-0000-0000-000079480000}"/>
    <cellStyle name="Normal 2 3 2 3 5 2 3 5" xfId="18252" xr:uid="{00000000-0005-0000-0000-00007A480000}"/>
    <cellStyle name="Normal 2 3 2 3 5 2 4" xfId="3308" xr:uid="{00000000-0005-0000-0000-00007B480000}"/>
    <cellStyle name="Normal 2 3 2 3 5 2 4 2" xfId="11454" xr:uid="{00000000-0005-0000-0000-00007C480000}"/>
    <cellStyle name="Normal 2 3 2 3 5 2 4 2 2" xfId="27750" xr:uid="{00000000-0005-0000-0000-00007D480000}"/>
    <cellStyle name="Normal 2 3 2 3 5 2 4 3" xfId="19604" xr:uid="{00000000-0005-0000-0000-00007E480000}"/>
    <cellStyle name="Normal 2 3 2 3 5 2 5" xfId="5845" xr:uid="{00000000-0005-0000-0000-00007F480000}"/>
    <cellStyle name="Normal 2 3 2 3 5 2 5 2" xfId="13991" xr:uid="{00000000-0005-0000-0000-000080480000}"/>
    <cellStyle name="Normal 2 3 2 3 5 2 5 2 2" xfId="30287" xr:uid="{00000000-0005-0000-0000-000081480000}"/>
    <cellStyle name="Normal 2 3 2 3 5 2 5 3" xfId="22141" xr:uid="{00000000-0005-0000-0000-000082480000}"/>
    <cellStyle name="Normal 2 3 2 3 5 2 6" xfId="8692" xr:uid="{00000000-0005-0000-0000-000083480000}"/>
    <cellStyle name="Normal 2 3 2 3 5 2 6 2" xfId="24988" xr:uid="{00000000-0005-0000-0000-000084480000}"/>
    <cellStyle name="Normal 2 3 2 3 5 2 7" xfId="16842" xr:uid="{00000000-0005-0000-0000-000085480000}"/>
    <cellStyle name="Normal 2 3 2 3 5 3" xfId="907" xr:uid="{00000000-0005-0000-0000-000086480000}"/>
    <cellStyle name="Normal 2 3 2 3 5 3 2" xfId="2317" xr:uid="{00000000-0005-0000-0000-000087480000}"/>
    <cellStyle name="Normal 2 3 2 3 5 3 2 2" xfId="4839" xr:uid="{00000000-0005-0000-0000-000088480000}"/>
    <cellStyle name="Normal 2 3 2 3 5 3 2 2 2" xfId="12985" xr:uid="{00000000-0005-0000-0000-000089480000}"/>
    <cellStyle name="Normal 2 3 2 3 5 3 2 2 2 2" xfId="29281" xr:uid="{00000000-0005-0000-0000-00008A480000}"/>
    <cellStyle name="Normal 2 3 2 3 5 3 2 2 3" xfId="21135" xr:uid="{00000000-0005-0000-0000-00008B480000}"/>
    <cellStyle name="Normal 2 3 2 3 5 3 2 3" xfId="7616" xr:uid="{00000000-0005-0000-0000-00008C480000}"/>
    <cellStyle name="Normal 2 3 2 3 5 3 2 3 2" xfId="15762" xr:uid="{00000000-0005-0000-0000-00008D480000}"/>
    <cellStyle name="Normal 2 3 2 3 5 3 2 3 2 2" xfId="32058" xr:uid="{00000000-0005-0000-0000-00008E480000}"/>
    <cellStyle name="Normal 2 3 2 3 5 3 2 3 3" xfId="23912" xr:uid="{00000000-0005-0000-0000-00008F480000}"/>
    <cellStyle name="Normal 2 3 2 3 5 3 2 4" xfId="10463" xr:uid="{00000000-0005-0000-0000-000090480000}"/>
    <cellStyle name="Normal 2 3 2 3 5 3 2 4 2" xfId="26759" xr:uid="{00000000-0005-0000-0000-000091480000}"/>
    <cellStyle name="Normal 2 3 2 3 5 3 2 5" xfId="18613" xr:uid="{00000000-0005-0000-0000-000092480000}"/>
    <cellStyle name="Normal 2 3 2 3 5 3 3" xfId="3621" xr:uid="{00000000-0005-0000-0000-000093480000}"/>
    <cellStyle name="Normal 2 3 2 3 5 3 3 2" xfId="11767" xr:uid="{00000000-0005-0000-0000-000094480000}"/>
    <cellStyle name="Normal 2 3 2 3 5 3 3 2 2" xfId="28063" xr:uid="{00000000-0005-0000-0000-000095480000}"/>
    <cellStyle name="Normal 2 3 2 3 5 3 3 3" xfId="19917" xr:uid="{00000000-0005-0000-0000-000096480000}"/>
    <cellStyle name="Normal 2 3 2 3 5 3 4" xfId="6206" xr:uid="{00000000-0005-0000-0000-000097480000}"/>
    <cellStyle name="Normal 2 3 2 3 5 3 4 2" xfId="14352" xr:uid="{00000000-0005-0000-0000-000098480000}"/>
    <cellStyle name="Normal 2 3 2 3 5 3 4 2 2" xfId="30648" xr:uid="{00000000-0005-0000-0000-000099480000}"/>
    <cellStyle name="Normal 2 3 2 3 5 3 4 3" xfId="22502" xr:uid="{00000000-0005-0000-0000-00009A480000}"/>
    <cellStyle name="Normal 2 3 2 3 5 3 5" xfId="9053" xr:uid="{00000000-0005-0000-0000-00009B480000}"/>
    <cellStyle name="Normal 2 3 2 3 5 3 5 2" xfId="25349" xr:uid="{00000000-0005-0000-0000-00009C480000}"/>
    <cellStyle name="Normal 2 3 2 3 5 3 6" xfId="17203" xr:uid="{00000000-0005-0000-0000-00009D480000}"/>
    <cellStyle name="Normal 2 3 2 3 5 4" xfId="1612" xr:uid="{00000000-0005-0000-0000-00009E480000}"/>
    <cellStyle name="Normal 2 3 2 3 5 4 2" xfId="4230" xr:uid="{00000000-0005-0000-0000-00009F480000}"/>
    <cellStyle name="Normal 2 3 2 3 5 4 2 2" xfId="12376" xr:uid="{00000000-0005-0000-0000-0000A0480000}"/>
    <cellStyle name="Normal 2 3 2 3 5 4 2 2 2" xfId="28672" xr:uid="{00000000-0005-0000-0000-0000A1480000}"/>
    <cellStyle name="Normal 2 3 2 3 5 4 2 3" xfId="20526" xr:uid="{00000000-0005-0000-0000-0000A2480000}"/>
    <cellStyle name="Normal 2 3 2 3 5 4 3" xfId="6911" xr:uid="{00000000-0005-0000-0000-0000A3480000}"/>
    <cellStyle name="Normal 2 3 2 3 5 4 3 2" xfId="15057" xr:uid="{00000000-0005-0000-0000-0000A4480000}"/>
    <cellStyle name="Normal 2 3 2 3 5 4 3 2 2" xfId="31353" xr:uid="{00000000-0005-0000-0000-0000A5480000}"/>
    <cellStyle name="Normal 2 3 2 3 5 4 3 3" xfId="23207" xr:uid="{00000000-0005-0000-0000-0000A6480000}"/>
    <cellStyle name="Normal 2 3 2 3 5 4 4" xfId="9758" xr:uid="{00000000-0005-0000-0000-0000A7480000}"/>
    <cellStyle name="Normal 2 3 2 3 5 4 4 2" xfId="26054" xr:uid="{00000000-0005-0000-0000-0000A8480000}"/>
    <cellStyle name="Normal 2 3 2 3 5 4 5" xfId="17908" xr:uid="{00000000-0005-0000-0000-0000A9480000}"/>
    <cellStyle name="Normal 2 3 2 3 5 5" xfId="3012" xr:uid="{00000000-0005-0000-0000-0000AA480000}"/>
    <cellStyle name="Normal 2 3 2 3 5 5 2" xfId="11158" xr:uid="{00000000-0005-0000-0000-0000AB480000}"/>
    <cellStyle name="Normal 2 3 2 3 5 5 2 2" xfId="27454" xr:uid="{00000000-0005-0000-0000-0000AC480000}"/>
    <cellStyle name="Normal 2 3 2 3 5 5 3" xfId="19308" xr:uid="{00000000-0005-0000-0000-0000AD480000}"/>
    <cellStyle name="Normal 2 3 2 3 5 6" xfId="5501" xr:uid="{00000000-0005-0000-0000-0000AE480000}"/>
    <cellStyle name="Normal 2 3 2 3 5 6 2" xfId="13647" xr:uid="{00000000-0005-0000-0000-0000AF480000}"/>
    <cellStyle name="Normal 2 3 2 3 5 6 2 2" xfId="29943" xr:uid="{00000000-0005-0000-0000-0000B0480000}"/>
    <cellStyle name="Normal 2 3 2 3 5 6 3" xfId="21797" xr:uid="{00000000-0005-0000-0000-0000B1480000}"/>
    <cellStyle name="Normal 2 3 2 3 5 7" xfId="8348" xr:uid="{00000000-0005-0000-0000-0000B2480000}"/>
    <cellStyle name="Normal 2 3 2 3 5 7 2" xfId="24644" xr:uid="{00000000-0005-0000-0000-0000B3480000}"/>
    <cellStyle name="Normal 2 3 2 3 5 8" xfId="16498" xr:uid="{00000000-0005-0000-0000-0000B4480000}"/>
    <cellStyle name="Normal 2 3 2 3 6" xfId="278" xr:uid="{00000000-0005-0000-0000-0000B5480000}"/>
    <cellStyle name="Normal 2 3 2 3 6 2" xfId="622" xr:uid="{00000000-0005-0000-0000-0000B6480000}"/>
    <cellStyle name="Normal 2 3 2 3 6 2 2" xfId="1328" xr:uid="{00000000-0005-0000-0000-0000B7480000}"/>
    <cellStyle name="Normal 2 3 2 3 6 2 2 2" xfId="2738" xr:uid="{00000000-0005-0000-0000-0000B8480000}"/>
    <cellStyle name="Normal 2 3 2 3 6 2 2 2 2" xfId="5209" xr:uid="{00000000-0005-0000-0000-0000B9480000}"/>
    <cellStyle name="Normal 2 3 2 3 6 2 2 2 2 2" xfId="13355" xr:uid="{00000000-0005-0000-0000-0000BA480000}"/>
    <cellStyle name="Normal 2 3 2 3 6 2 2 2 2 2 2" xfId="29651" xr:uid="{00000000-0005-0000-0000-0000BB480000}"/>
    <cellStyle name="Normal 2 3 2 3 6 2 2 2 2 3" xfId="21505" xr:uid="{00000000-0005-0000-0000-0000BC480000}"/>
    <cellStyle name="Normal 2 3 2 3 6 2 2 2 3" xfId="8037" xr:uid="{00000000-0005-0000-0000-0000BD480000}"/>
    <cellStyle name="Normal 2 3 2 3 6 2 2 2 3 2" xfId="16183" xr:uid="{00000000-0005-0000-0000-0000BE480000}"/>
    <cellStyle name="Normal 2 3 2 3 6 2 2 2 3 2 2" xfId="32479" xr:uid="{00000000-0005-0000-0000-0000BF480000}"/>
    <cellStyle name="Normal 2 3 2 3 6 2 2 2 3 3" xfId="24333" xr:uid="{00000000-0005-0000-0000-0000C0480000}"/>
    <cellStyle name="Normal 2 3 2 3 6 2 2 2 4" xfId="10884" xr:uid="{00000000-0005-0000-0000-0000C1480000}"/>
    <cellStyle name="Normal 2 3 2 3 6 2 2 2 4 2" xfId="27180" xr:uid="{00000000-0005-0000-0000-0000C2480000}"/>
    <cellStyle name="Normal 2 3 2 3 6 2 2 2 5" xfId="19034" xr:uid="{00000000-0005-0000-0000-0000C3480000}"/>
    <cellStyle name="Normal 2 3 2 3 6 2 2 3" xfId="3991" xr:uid="{00000000-0005-0000-0000-0000C4480000}"/>
    <cellStyle name="Normal 2 3 2 3 6 2 2 3 2" xfId="12137" xr:uid="{00000000-0005-0000-0000-0000C5480000}"/>
    <cellStyle name="Normal 2 3 2 3 6 2 2 3 2 2" xfId="28433" xr:uid="{00000000-0005-0000-0000-0000C6480000}"/>
    <cellStyle name="Normal 2 3 2 3 6 2 2 3 3" xfId="20287" xr:uid="{00000000-0005-0000-0000-0000C7480000}"/>
    <cellStyle name="Normal 2 3 2 3 6 2 2 4" xfId="6627" xr:uid="{00000000-0005-0000-0000-0000C8480000}"/>
    <cellStyle name="Normal 2 3 2 3 6 2 2 4 2" xfId="14773" xr:uid="{00000000-0005-0000-0000-0000C9480000}"/>
    <cellStyle name="Normal 2 3 2 3 6 2 2 4 2 2" xfId="31069" xr:uid="{00000000-0005-0000-0000-0000CA480000}"/>
    <cellStyle name="Normal 2 3 2 3 6 2 2 4 3" xfId="22923" xr:uid="{00000000-0005-0000-0000-0000CB480000}"/>
    <cellStyle name="Normal 2 3 2 3 6 2 2 5" xfId="9474" xr:uid="{00000000-0005-0000-0000-0000CC480000}"/>
    <cellStyle name="Normal 2 3 2 3 6 2 2 5 2" xfId="25770" xr:uid="{00000000-0005-0000-0000-0000CD480000}"/>
    <cellStyle name="Normal 2 3 2 3 6 2 2 6" xfId="17624" xr:uid="{00000000-0005-0000-0000-0000CE480000}"/>
    <cellStyle name="Normal 2 3 2 3 6 2 3" xfId="2033" xr:uid="{00000000-0005-0000-0000-0000CF480000}"/>
    <cellStyle name="Normal 2 3 2 3 6 2 3 2" xfId="4600" xr:uid="{00000000-0005-0000-0000-0000D0480000}"/>
    <cellStyle name="Normal 2 3 2 3 6 2 3 2 2" xfId="12746" xr:uid="{00000000-0005-0000-0000-0000D1480000}"/>
    <cellStyle name="Normal 2 3 2 3 6 2 3 2 2 2" xfId="29042" xr:uid="{00000000-0005-0000-0000-0000D2480000}"/>
    <cellStyle name="Normal 2 3 2 3 6 2 3 2 3" xfId="20896" xr:uid="{00000000-0005-0000-0000-0000D3480000}"/>
    <cellStyle name="Normal 2 3 2 3 6 2 3 3" xfId="7332" xr:uid="{00000000-0005-0000-0000-0000D4480000}"/>
    <cellStyle name="Normal 2 3 2 3 6 2 3 3 2" xfId="15478" xr:uid="{00000000-0005-0000-0000-0000D5480000}"/>
    <cellStyle name="Normal 2 3 2 3 6 2 3 3 2 2" xfId="31774" xr:uid="{00000000-0005-0000-0000-0000D6480000}"/>
    <cellStyle name="Normal 2 3 2 3 6 2 3 3 3" xfId="23628" xr:uid="{00000000-0005-0000-0000-0000D7480000}"/>
    <cellStyle name="Normal 2 3 2 3 6 2 3 4" xfId="10179" xr:uid="{00000000-0005-0000-0000-0000D8480000}"/>
    <cellStyle name="Normal 2 3 2 3 6 2 3 4 2" xfId="26475" xr:uid="{00000000-0005-0000-0000-0000D9480000}"/>
    <cellStyle name="Normal 2 3 2 3 6 2 3 5" xfId="18329" xr:uid="{00000000-0005-0000-0000-0000DA480000}"/>
    <cellStyle name="Normal 2 3 2 3 6 2 4" xfId="3382" xr:uid="{00000000-0005-0000-0000-0000DB480000}"/>
    <cellStyle name="Normal 2 3 2 3 6 2 4 2" xfId="11528" xr:uid="{00000000-0005-0000-0000-0000DC480000}"/>
    <cellStyle name="Normal 2 3 2 3 6 2 4 2 2" xfId="27824" xr:uid="{00000000-0005-0000-0000-0000DD480000}"/>
    <cellStyle name="Normal 2 3 2 3 6 2 4 3" xfId="19678" xr:uid="{00000000-0005-0000-0000-0000DE480000}"/>
    <cellStyle name="Normal 2 3 2 3 6 2 5" xfId="5922" xr:uid="{00000000-0005-0000-0000-0000DF480000}"/>
    <cellStyle name="Normal 2 3 2 3 6 2 5 2" xfId="14068" xr:uid="{00000000-0005-0000-0000-0000E0480000}"/>
    <cellStyle name="Normal 2 3 2 3 6 2 5 2 2" xfId="30364" xr:uid="{00000000-0005-0000-0000-0000E1480000}"/>
    <cellStyle name="Normal 2 3 2 3 6 2 5 3" xfId="22218" xr:uid="{00000000-0005-0000-0000-0000E2480000}"/>
    <cellStyle name="Normal 2 3 2 3 6 2 6" xfId="8769" xr:uid="{00000000-0005-0000-0000-0000E3480000}"/>
    <cellStyle name="Normal 2 3 2 3 6 2 6 2" xfId="25065" xr:uid="{00000000-0005-0000-0000-0000E4480000}"/>
    <cellStyle name="Normal 2 3 2 3 6 2 7" xfId="16919" xr:uid="{00000000-0005-0000-0000-0000E5480000}"/>
    <cellStyle name="Normal 2 3 2 3 6 3" xfId="984" xr:uid="{00000000-0005-0000-0000-0000E6480000}"/>
    <cellStyle name="Normal 2 3 2 3 6 3 2" xfId="2394" xr:uid="{00000000-0005-0000-0000-0000E7480000}"/>
    <cellStyle name="Normal 2 3 2 3 6 3 2 2" xfId="4913" xr:uid="{00000000-0005-0000-0000-0000E8480000}"/>
    <cellStyle name="Normal 2 3 2 3 6 3 2 2 2" xfId="13059" xr:uid="{00000000-0005-0000-0000-0000E9480000}"/>
    <cellStyle name="Normal 2 3 2 3 6 3 2 2 2 2" xfId="29355" xr:uid="{00000000-0005-0000-0000-0000EA480000}"/>
    <cellStyle name="Normal 2 3 2 3 6 3 2 2 3" xfId="21209" xr:uid="{00000000-0005-0000-0000-0000EB480000}"/>
    <cellStyle name="Normal 2 3 2 3 6 3 2 3" xfId="7693" xr:uid="{00000000-0005-0000-0000-0000EC480000}"/>
    <cellStyle name="Normal 2 3 2 3 6 3 2 3 2" xfId="15839" xr:uid="{00000000-0005-0000-0000-0000ED480000}"/>
    <cellStyle name="Normal 2 3 2 3 6 3 2 3 2 2" xfId="32135" xr:uid="{00000000-0005-0000-0000-0000EE480000}"/>
    <cellStyle name="Normal 2 3 2 3 6 3 2 3 3" xfId="23989" xr:uid="{00000000-0005-0000-0000-0000EF480000}"/>
    <cellStyle name="Normal 2 3 2 3 6 3 2 4" xfId="10540" xr:uid="{00000000-0005-0000-0000-0000F0480000}"/>
    <cellStyle name="Normal 2 3 2 3 6 3 2 4 2" xfId="26836" xr:uid="{00000000-0005-0000-0000-0000F1480000}"/>
    <cellStyle name="Normal 2 3 2 3 6 3 2 5" xfId="18690" xr:uid="{00000000-0005-0000-0000-0000F2480000}"/>
    <cellStyle name="Normal 2 3 2 3 6 3 3" xfId="3695" xr:uid="{00000000-0005-0000-0000-0000F3480000}"/>
    <cellStyle name="Normal 2 3 2 3 6 3 3 2" xfId="11841" xr:uid="{00000000-0005-0000-0000-0000F4480000}"/>
    <cellStyle name="Normal 2 3 2 3 6 3 3 2 2" xfId="28137" xr:uid="{00000000-0005-0000-0000-0000F5480000}"/>
    <cellStyle name="Normal 2 3 2 3 6 3 3 3" xfId="19991" xr:uid="{00000000-0005-0000-0000-0000F6480000}"/>
    <cellStyle name="Normal 2 3 2 3 6 3 4" xfId="6283" xr:uid="{00000000-0005-0000-0000-0000F7480000}"/>
    <cellStyle name="Normal 2 3 2 3 6 3 4 2" xfId="14429" xr:uid="{00000000-0005-0000-0000-0000F8480000}"/>
    <cellStyle name="Normal 2 3 2 3 6 3 4 2 2" xfId="30725" xr:uid="{00000000-0005-0000-0000-0000F9480000}"/>
    <cellStyle name="Normal 2 3 2 3 6 3 4 3" xfId="22579" xr:uid="{00000000-0005-0000-0000-0000FA480000}"/>
    <cellStyle name="Normal 2 3 2 3 6 3 5" xfId="9130" xr:uid="{00000000-0005-0000-0000-0000FB480000}"/>
    <cellStyle name="Normal 2 3 2 3 6 3 5 2" xfId="25426" xr:uid="{00000000-0005-0000-0000-0000FC480000}"/>
    <cellStyle name="Normal 2 3 2 3 6 3 6" xfId="17280" xr:uid="{00000000-0005-0000-0000-0000FD480000}"/>
    <cellStyle name="Normal 2 3 2 3 6 4" xfId="1689" xr:uid="{00000000-0005-0000-0000-0000FE480000}"/>
    <cellStyle name="Normal 2 3 2 3 6 4 2" xfId="4304" xr:uid="{00000000-0005-0000-0000-0000FF480000}"/>
    <cellStyle name="Normal 2 3 2 3 6 4 2 2" xfId="12450" xr:uid="{00000000-0005-0000-0000-000000490000}"/>
    <cellStyle name="Normal 2 3 2 3 6 4 2 2 2" xfId="28746" xr:uid="{00000000-0005-0000-0000-000001490000}"/>
    <cellStyle name="Normal 2 3 2 3 6 4 2 3" xfId="20600" xr:uid="{00000000-0005-0000-0000-000002490000}"/>
    <cellStyle name="Normal 2 3 2 3 6 4 3" xfId="6988" xr:uid="{00000000-0005-0000-0000-000003490000}"/>
    <cellStyle name="Normal 2 3 2 3 6 4 3 2" xfId="15134" xr:uid="{00000000-0005-0000-0000-000004490000}"/>
    <cellStyle name="Normal 2 3 2 3 6 4 3 2 2" xfId="31430" xr:uid="{00000000-0005-0000-0000-000005490000}"/>
    <cellStyle name="Normal 2 3 2 3 6 4 3 3" xfId="23284" xr:uid="{00000000-0005-0000-0000-000006490000}"/>
    <cellStyle name="Normal 2 3 2 3 6 4 4" xfId="9835" xr:uid="{00000000-0005-0000-0000-000007490000}"/>
    <cellStyle name="Normal 2 3 2 3 6 4 4 2" xfId="26131" xr:uid="{00000000-0005-0000-0000-000008490000}"/>
    <cellStyle name="Normal 2 3 2 3 6 4 5" xfId="17985" xr:uid="{00000000-0005-0000-0000-000009490000}"/>
    <cellStyle name="Normal 2 3 2 3 6 5" xfId="3086" xr:uid="{00000000-0005-0000-0000-00000A490000}"/>
    <cellStyle name="Normal 2 3 2 3 6 5 2" xfId="11232" xr:uid="{00000000-0005-0000-0000-00000B490000}"/>
    <cellStyle name="Normal 2 3 2 3 6 5 2 2" xfId="27528" xr:uid="{00000000-0005-0000-0000-00000C490000}"/>
    <cellStyle name="Normal 2 3 2 3 6 5 3" xfId="19382" xr:uid="{00000000-0005-0000-0000-00000D490000}"/>
    <cellStyle name="Normal 2 3 2 3 6 6" xfId="5578" xr:uid="{00000000-0005-0000-0000-00000E490000}"/>
    <cellStyle name="Normal 2 3 2 3 6 6 2" xfId="13724" xr:uid="{00000000-0005-0000-0000-00000F490000}"/>
    <cellStyle name="Normal 2 3 2 3 6 6 2 2" xfId="30020" xr:uid="{00000000-0005-0000-0000-000010490000}"/>
    <cellStyle name="Normal 2 3 2 3 6 6 3" xfId="21874" xr:uid="{00000000-0005-0000-0000-000011490000}"/>
    <cellStyle name="Normal 2 3 2 3 6 7" xfId="8425" xr:uid="{00000000-0005-0000-0000-000012490000}"/>
    <cellStyle name="Normal 2 3 2 3 6 7 2" xfId="24721" xr:uid="{00000000-0005-0000-0000-000013490000}"/>
    <cellStyle name="Normal 2 3 2 3 6 8" xfId="16575" xr:uid="{00000000-0005-0000-0000-000014490000}"/>
    <cellStyle name="Normal 2 3 2 3 7" xfId="368" xr:uid="{00000000-0005-0000-0000-000015490000}"/>
    <cellStyle name="Normal 2 3 2 3 7 2" xfId="1074" xr:uid="{00000000-0005-0000-0000-000016490000}"/>
    <cellStyle name="Normal 2 3 2 3 7 2 2" xfId="2484" xr:uid="{00000000-0005-0000-0000-000017490000}"/>
    <cellStyle name="Normal 2 3 2 3 7 2 2 2" xfId="4987" xr:uid="{00000000-0005-0000-0000-000018490000}"/>
    <cellStyle name="Normal 2 3 2 3 7 2 2 2 2" xfId="13133" xr:uid="{00000000-0005-0000-0000-000019490000}"/>
    <cellStyle name="Normal 2 3 2 3 7 2 2 2 2 2" xfId="29429" xr:uid="{00000000-0005-0000-0000-00001A490000}"/>
    <cellStyle name="Normal 2 3 2 3 7 2 2 2 3" xfId="21283" xr:uid="{00000000-0005-0000-0000-00001B490000}"/>
    <cellStyle name="Normal 2 3 2 3 7 2 2 3" xfId="7783" xr:uid="{00000000-0005-0000-0000-00001C490000}"/>
    <cellStyle name="Normal 2 3 2 3 7 2 2 3 2" xfId="15929" xr:uid="{00000000-0005-0000-0000-00001D490000}"/>
    <cellStyle name="Normal 2 3 2 3 7 2 2 3 2 2" xfId="32225" xr:uid="{00000000-0005-0000-0000-00001E490000}"/>
    <cellStyle name="Normal 2 3 2 3 7 2 2 3 3" xfId="24079" xr:uid="{00000000-0005-0000-0000-00001F490000}"/>
    <cellStyle name="Normal 2 3 2 3 7 2 2 4" xfId="10630" xr:uid="{00000000-0005-0000-0000-000020490000}"/>
    <cellStyle name="Normal 2 3 2 3 7 2 2 4 2" xfId="26926" xr:uid="{00000000-0005-0000-0000-000021490000}"/>
    <cellStyle name="Normal 2 3 2 3 7 2 2 5" xfId="18780" xr:uid="{00000000-0005-0000-0000-000022490000}"/>
    <cellStyle name="Normal 2 3 2 3 7 2 3" xfId="3769" xr:uid="{00000000-0005-0000-0000-000023490000}"/>
    <cellStyle name="Normal 2 3 2 3 7 2 3 2" xfId="11915" xr:uid="{00000000-0005-0000-0000-000024490000}"/>
    <cellStyle name="Normal 2 3 2 3 7 2 3 2 2" xfId="28211" xr:uid="{00000000-0005-0000-0000-000025490000}"/>
    <cellStyle name="Normal 2 3 2 3 7 2 3 3" xfId="20065" xr:uid="{00000000-0005-0000-0000-000026490000}"/>
    <cellStyle name="Normal 2 3 2 3 7 2 4" xfId="6373" xr:uid="{00000000-0005-0000-0000-000027490000}"/>
    <cellStyle name="Normal 2 3 2 3 7 2 4 2" xfId="14519" xr:uid="{00000000-0005-0000-0000-000028490000}"/>
    <cellStyle name="Normal 2 3 2 3 7 2 4 2 2" xfId="30815" xr:uid="{00000000-0005-0000-0000-000029490000}"/>
    <cellStyle name="Normal 2 3 2 3 7 2 4 3" xfId="22669" xr:uid="{00000000-0005-0000-0000-00002A490000}"/>
    <cellStyle name="Normal 2 3 2 3 7 2 5" xfId="9220" xr:uid="{00000000-0005-0000-0000-00002B490000}"/>
    <cellStyle name="Normal 2 3 2 3 7 2 5 2" xfId="25516" xr:uid="{00000000-0005-0000-0000-00002C490000}"/>
    <cellStyle name="Normal 2 3 2 3 7 2 6" xfId="17370" xr:uid="{00000000-0005-0000-0000-00002D490000}"/>
    <cellStyle name="Normal 2 3 2 3 7 3" xfId="1779" xr:uid="{00000000-0005-0000-0000-00002E490000}"/>
    <cellStyle name="Normal 2 3 2 3 7 3 2" xfId="4378" xr:uid="{00000000-0005-0000-0000-00002F490000}"/>
    <cellStyle name="Normal 2 3 2 3 7 3 2 2" xfId="12524" xr:uid="{00000000-0005-0000-0000-000030490000}"/>
    <cellStyle name="Normal 2 3 2 3 7 3 2 2 2" xfId="28820" xr:uid="{00000000-0005-0000-0000-000031490000}"/>
    <cellStyle name="Normal 2 3 2 3 7 3 2 3" xfId="20674" xr:uid="{00000000-0005-0000-0000-000032490000}"/>
    <cellStyle name="Normal 2 3 2 3 7 3 3" xfId="7078" xr:uid="{00000000-0005-0000-0000-000033490000}"/>
    <cellStyle name="Normal 2 3 2 3 7 3 3 2" xfId="15224" xr:uid="{00000000-0005-0000-0000-000034490000}"/>
    <cellStyle name="Normal 2 3 2 3 7 3 3 2 2" xfId="31520" xr:uid="{00000000-0005-0000-0000-000035490000}"/>
    <cellStyle name="Normal 2 3 2 3 7 3 3 3" xfId="23374" xr:uid="{00000000-0005-0000-0000-000036490000}"/>
    <cellStyle name="Normal 2 3 2 3 7 3 4" xfId="9925" xr:uid="{00000000-0005-0000-0000-000037490000}"/>
    <cellStyle name="Normal 2 3 2 3 7 3 4 2" xfId="26221" xr:uid="{00000000-0005-0000-0000-000038490000}"/>
    <cellStyle name="Normal 2 3 2 3 7 3 5" xfId="18075" xr:uid="{00000000-0005-0000-0000-000039490000}"/>
    <cellStyle name="Normal 2 3 2 3 7 4" xfId="3160" xr:uid="{00000000-0005-0000-0000-00003A490000}"/>
    <cellStyle name="Normal 2 3 2 3 7 4 2" xfId="11306" xr:uid="{00000000-0005-0000-0000-00003B490000}"/>
    <cellStyle name="Normal 2 3 2 3 7 4 2 2" xfId="27602" xr:uid="{00000000-0005-0000-0000-00003C490000}"/>
    <cellStyle name="Normal 2 3 2 3 7 4 3" xfId="19456" xr:uid="{00000000-0005-0000-0000-00003D490000}"/>
    <cellStyle name="Normal 2 3 2 3 7 5" xfId="5668" xr:uid="{00000000-0005-0000-0000-00003E490000}"/>
    <cellStyle name="Normal 2 3 2 3 7 5 2" xfId="13814" xr:uid="{00000000-0005-0000-0000-00003F490000}"/>
    <cellStyle name="Normal 2 3 2 3 7 5 2 2" xfId="30110" xr:uid="{00000000-0005-0000-0000-000040490000}"/>
    <cellStyle name="Normal 2 3 2 3 7 5 3" xfId="21964" xr:uid="{00000000-0005-0000-0000-000041490000}"/>
    <cellStyle name="Normal 2 3 2 3 7 6" xfId="8515" xr:uid="{00000000-0005-0000-0000-000042490000}"/>
    <cellStyle name="Normal 2 3 2 3 7 6 2" xfId="24811" xr:uid="{00000000-0005-0000-0000-000043490000}"/>
    <cellStyle name="Normal 2 3 2 3 7 7" xfId="16665" xr:uid="{00000000-0005-0000-0000-000044490000}"/>
    <cellStyle name="Normal 2 3 2 3 8" xfId="730" xr:uid="{00000000-0005-0000-0000-000045490000}"/>
    <cellStyle name="Normal 2 3 2 3 8 2" xfId="2140" xr:uid="{00000000-0005-0000-0000-000046490000}"/>
    <cellStyle name="Normal 2 3 2 3 8 2 2" xfId="4691" xr:uid="{00000000-0005-0000-0000-000047490000}"/>
    <cellStyle name="Normal 2 3 2 3 8 2 2 2" xfId="12837" xr:uid="{00000000-0005-0000-0000-000048490000}"/>
    <cellStyle name="Normal 2 3 2 3 8 2 2 2 2" xfId="29133" xr:uid="{00000000-0005-0000-0000-000049490000}"/>
    <cellStyle name="Normal 2 3 2 3 8 2 2 3" xfId="20987" xr:uid="{00000000-0005-0000-0000-00004A490000}"/>
    <cellStyle name="Normal 2 3 2 3 8 2 3" xfId="7439" xr:uid="{00000000-0005-0000-0000-00004B490000}"/>
    <cellStyle name="Normal 2 3 2 3 8 2 3 2" xfId="15585" xr:uid="{00000000-0005-0000-0000-00004C490000}"/>
    <cellStyle name="Normal 2 3 2 3 8 2 3 2 2" xfId="31881" xr:uid="{00000000-0005-0000-0000-00004D490000}"/>
    <cellStyle name="Normal 2 3 2 3 8 2 3 3" xfId="23735" xr:uid="{00000000-0005-0000-0000-00004E490000}"/>
    <cellStyle name="Normal 2 3 2 3 8 2 4" xfId="10286" xr:uid="{00000000-0005-0000-0000-00004F490000}"/>
    <cellStyle name="Normal 2 3 2 3 8 2 4 2" xfId="26582" xr:uid="{00000000-0005-0000-0000-000050490000}"/>
    <cellStyle name="Normal 2 3 2 3 8 2 5" xfId="18436" xr:uid="{00000000-0005-0000-0000-000051490000}"/>
    <cellStyle name="Normal 2 3 2 3 8 3" xfId="3473" xr:uid="{00000000-0005-0000-0000-000052490000}"/>
    <cellStyle name="Normal 2 3 2 3 8 3 2" xfId="11619" xr:uid="{00000000-0005-0000-0000-000053490000}"/>
    <cellStyle name="Normal 2 3 2 3 8 3 2 2" xfId="27915" xr:uid="{00000000-0005-0000-0000-000054490000}"/>
    <cellStyle name="Normal 2 3 2 3 8 3 3" xfId="19769" xr:uid="{00000000-0005-0000-0000-000055490000}"/>
    <cellStyle name="Normal 2 3 2 3 8 4" xfId="6029" xr:uid="{00000000-0005-0000-0000-000056490000}"/>
    <cellStyle name="Normal 2 3 2 3 8 4 2" xfId="14175" xr:uid="{00000000-0005-0000-0000-000057490000}"/>
    <cellStyle name="Normal 2 3 2 3 8 4 2 2" xfId="30471" xr:uid="{00000000-0005-0000-0000-000058490000}"/>
    <cellStyle name="Normal 2 3 2 3 8 4 3" xfId="22325" xr:uid="{00000000-0005-0000-0000-000059490000}"/>
    <cellStyle name="Normal 2 3 2 3 8 5" xfId="8876" xr:uid="{00000000-0005-0000-0000-00005A490000}"/>
    <cellStyle name="Normal 2 3 2 3 8 5 2" xfId="25172" xr:uid="{00000000-0005-0000-0000-00005B490000}"/>
    <cellStyle name="Normal 2 3 2 3 8 6" xfId="17026" xr:uid="{00000000-0005-0000-0000-00005C490000}"/>
    <cellStyle name="Normal 2 3 2 3 9" xfId="1435" xr:uid="{00000000-0005-0000-0000-00005D490000}"/>
    <cellStyle name="Normal 2 3 2 3 9 2" xfId="4082" xr:uid="{00000000-0005-0000-0000-00005E490000}"/>
    <cellStyle name="Normal 2 3 2 3 9 2 2" xfId="12228" xr:uid="{00000000-0005-0000-0000-00005F490000}"/>
    <cellStyle name="Normal 2 3 2 3 9 2 2 2" xfId="28524" xr:uid="{00000000-0005-0000-0000-000060490000}"/>
    <cellStyle name="Normal 2 3 2 3 9 2 3" xfId="20378" xr:uid="{00000000-0005-0000-0000-000061490000}"/>
    <cellStyle name="Normal 2 3 2 3 9 3" xfId="6734" xr:uid="{00000000-0005-0000-0000-000062490000}"/>
    <cellStyle name="Normal 2 3 2 3 9 3 2" xfId="14880" xr:uid="{00000000-0005-0000-0000-000063490000}"/>
    <cellStyle name="Normal 2 3 2 3 9 3 2 2" xfId="31176" xr:uid="{00000000-0005-0000-0000-000064490000}"/>
    <cellStyle name="Normal 2 3 2 3 9 3 3" xfId="23030" xr:uid="{00000000-0005-0000-0000-000065490000}"/>
    <cellStyle name="Normal 2 3 2 3 9 4" xfId="9581" xr:uid="{00000000-0005-0000-0000-000066490000}"/>
    <cellStyle name="Normal 2 3 2 3 9 4 2" xfId="25877" xr:uid="{00000000-0005-0000-0000-000067490000}"/>
    <cellStyle name="Normal 2 3 2 3 9 5" xfId="17731" xr:uid="{00000000-0005-0000-0000-000068490000}"/>
    <cellStyle name="Normal 2 3 2 4" xfId="35" xr:uid="{00000000-0005-0000-0000-000069490000}"/>
    <cellStyle name="Normal 2 3 2 4 10" xfId="5335" xr:uid="{00000000-0005-0000-0000-00006A490000}"/>
    <cellStyle name="Normal 2 3 2 4 10 2" xfId="13481" xr:uid="{00000000-0005-0000-0000-00006B490000}"/>
    <cellStyle name="Normal 2 3 2 4 10 2 2" xfId="29777" xr:uid="{00000000-0005-0000-0000-00006C490000}"/>
    <cellStyle name="Normal 2 3 2 4 10 3" xfId="21631" xr:uid="{00000000-0005-0000-0000-00006D490000}"/>
    <cellStyle name="Normal 2 3 2 4 11" xfId="8182" xr:uid="{00000000-0005-0000-0000-00006E490000}"/>
    <cellStyle name="Normal 2 3 2 4 11 2" xfId="24478" xr:uid="{00000000-0005-0000-0000-00006F490000}"/>
    <cellStyle name="Normal 2 3 2 4 12" xfId="16332" xr:uid="{00000000-0005-0000-0000-000070490000}"/>
    <cellStyle name="Normal 2 3 2 4 2" xfId="79" xr:uid="{00000000-0005-0000-0000-000071490000}"/>
    <cellStyle name="Normal 2 3 2 4 2 10" xfId="8226" xr:uid="{00000000-0005-0000-0000-000072490000}"/>
    <cellStyle name="Normal 2 3 2 4 2 10 2" xfId="24522" xr:uid="{00000000-0005-0000-0000-000073490000}"/>
    <cellStyle name="Normal 2 3 2 4 2 11" xfId="16376" xr:uid="{00000000-0005-0000-0000-000074490000}"/>
    <cellStyle name="Normal 2 3 2 4 2 2" xfId="169" xr:uid="{00000000-0005-0000-0000-000075490000}"/>
    <cellStyle name="Normal 2 3 2 4 2 2 2" xfId="513" xr:uid="{00000000-0005-0000-0000-000076490000}"/>
    <cellStyle name="Normal 2 3 2 4 2 2 2 2" xfId="1219" xr:uid="{00000000-0005-0000-0000-000077490000}"/>
    <cellStyle name="Normal 2 3 2 4 2 2 2 2 2" xfId="2629" xr:uid="{00000000-0005-0000-0000-000078490000}"/>
    <cellStyle name="Normal 2 3 2 4 2 2 2 2 2 2" xfId="5106" xr:uid="{00000000-0005-0000-0000-000079490000}"/>
    <cellStyle name="Normal 2 3 2 4 2 2 2 2 2 2 2" xfId="13252" xr:uid="{00000000-0005-0000-0000-00007A490000}"/>
    <cellStyle name="Normal 2 3 2 4 2 2 2 2 2 2 2 2" xfId="29548" xr:uid="{00000000-0005-0000-0000-00007B490000}"/>
    <cellStyle name="Normal 2 3 2 4 2 2 2 2 2 2 3" xfId="21402" xr:uid="{00000000-0005-0000-0000-00007C490000}"/>
    <cellStyle name="Normal 2 3 2 4 2 2 2 2 2 3" xfId="7928" xr:uid="{00000000-0005-0000-0000-00007D490000}"/>
    <cellStyle name="Normal 2 3 2 4 2 2 2 2 2 3 2" xfId="16074" xr:uid="{00000000-0005-0000-0000-00007E490000}"/>
    <cellStyle name="Normal 2 3 2 4 2 2 2 2 2 3 2 2" xfId="32370" xr:uid="{00000000-0005-0000-0000-00007F490000}"/>
    <cellStyle name="Normal 2 3 2 4 2 2 2 2 2 3 3" xfId="24224" xr:uid="{00000000-0005-0000-0000-000080490000}"/>
    <cellStyle name="Normal 2 3 2 4 2 2 2 2 2 4" xfId="10775" xr:uid="{00000000-0005-0000-0000-000081490000}"/>
    <cellStyle name="Normal 2 3 2 4 2 2 2 2 2 4 2" xfId="27071" xr:uid="{00000000-0005-0000-0000-000082490000}"/>
    <cellStyle name="Normal 2 3 2 4 2 2 2 2 2 5" xfId="18925" xr:uid="{00000000-0005-0000-0000-000083490000}"/>
    <cellStyle name="Normal 2 3 2 4 2 2 2 2 3" xfId="3888" xr:uid="{00000000-0005-0000-0000-000084490000}"/>
    <cellStyle name="Normal 2 3 2 4 2 2 2 2 3 2" xfId="12034" xr:uid="{00000000-0005-0000-0000-000085490000}"/>
    <cellStyle name="Normal 2 3 2 4 2 2 2 2 3 2 2" xfId="28330" xr:uid="{00000000-0005-0000-0000-000086490000}"/>
    <cellStyle name="Normal 2 3 2 4 2 2 2 2 3 3" xfId="20184" xr:uid="{00000000-0005-0000-0000-000087490000}"/>
    <cellStyle name="Normal 2 3 2 4 2 2 2 2 4" xfId="6518" xr:uid="{00000000-0005-0000-0000-000088490000}"/>
    <cellStyle name="Normal 2 3 2 4 2 2 2 2 4 2" xfId="14664" xr:uid="{00000000-0005-0000-0000-000089490000}"/>
    <cellStyle name="Normal 2 3 2 4 2 2 2 2 4 2 2" xfId="30960" xr:uid="{00000000-0005-0000-0000-00008A490000}"/>
    <cellStyle name="Normal 2 3 2 4 2 2 2 2 4 3" xfId="22814" xr:uid="{00000000-0005-0000-0000-00008B490000}"/>
    <cellStyle name="Normal 2 3 2 4 2 2 2 2 5" xfId="9365" xr:uid="{00000000-0005-0000-0000-00008C490000}"/>
    <cellStyle name="Normal 2 3 2 4 2 2 2 2 5 2" xfId="25661" xr:uid="{00000000-0005-0000-0000-00008D490000}"/>
    <cellStyle name="Normal 2 3 2 4 2 2 2 2 6" xfId="17515" xr:uid="{00000000-0005-0000-0000-00008E490000}"/>
    <cellStyle name="Normal 2 3 2 4 2 2 2 3" xfId="1924" xr:uid="{00000000-0005-0000-0000-00008F490000}"/>
    <cellStyle name="Normal 2 3 2 4 2 2 2 3 2" xfId="4497" xr:uid="{00000000-0005-0000-0000-000090490000}"/>
    <cellStyle name="Normal 2 3 2 4 2 2 2 3 2 2" xfId="12643" xr:uid="{00000000-0005-0000-0000-000091490000}"/>
    <cellStyle name="Normal 2 3 2 4 2 2 2 3 2 2 2" xfId="28939" xr:uid="{00000000-0005-0000-0000-000092490000}"/>
    <cellStyle name="Normal 2 3 2 4 2 2 2 3 2 3" xfId="20793" xr:uid="{00000000-0005-0000-0000-000093490000}"/>
    <cellStyle name="Normal 2 3 2 4 2 2 2 3 3" xfId="7223" xr:uid="{00000000-0005-0000-0000-000094490000}"/>
    <cellStyle name="Normal 2 3 2 4 2 2 2 3 3 2" xfId="15369" xr:uid="{00000000-0005-0000-0000-000095490000}"/>
    <cellStyle name="Normal 2 3 2 4 2 2 2 3 3 2 2" xfId="31665" xr:uid="{00000000-0005-0000-0000-000096490000}"/>
    <cellStyle name="Normal 2 3 2 4 2 2 2 3 3 3" xfId="23519" xr:uid="{00000000-0005-0000-0000-000097490000}"/>
    <cellStyle name="Normal 2 3 2 4 2 2 2 3 4" xfId="10070" xr:uid="{00000000-0005-0000-0000-000098490000}"/>
    <cellStyle name="Normal 2 3 2 4 2 2 2 3 4 2" xfId="26366" xr:uid="{00000000-0005-0000-0000-000099490000}"/>
    <cellStyle name="Normal 2 3 2 4 2 2 2 3 5" xfId="18220" xr:uid="{00000000-0005-0000-0000-00009A490000}"/>
    <cellStyle name="Normal 2 3 2 4 2 2 2 4" xfId="3279" xr:uid="{00000000-0005-0000-0000-00009B490000}"/>
    <cellStyle name="Normal 2 3 2 4 2 2 2 4 2" xfId="11425" xr:uid="{00000000-0005-0000-0000-00009C490000}"/>
    <cellStyle name="Normal 2 3 2 4 2 2 2 4 2 2" xfId="27721" xr:uid="{00000000-0005-0000-0000-00009D490000}"/>
    <cellStyle name="Normal 2 3 2 4 2 2 2 4 3" xfId="19575" xr:uid="{00000000-0005-0000-0000-00009E490000}"/>
    <cellStyle name="Normal 2 3 2 4 2 2 2 5" xfId="5813" xr:uid="{00000000-0005-0000-0000-00009F490000}"/>
    <cellStyle name="Normal 2 3 2 4 2 2 2 5 2" xfId="13959" xr:uid="{00000000-0005-0000-0000-0000A0490000}"/>
    <cellStyle name="Normal 2 3 2 4 2 2 2 5 2 2" xfId="30255" xr:uid="{00000000-0005-0000-0000-0000A1490000}"/>
    <cellStyle name="Normal 2 3 2 4 2 2 2 5 3" xfId="22109" xr:uid="{00000000-0005-0000-0000-0000A2490000}"/>
    <cellStyle name="Normal 2 3 2 4 2 2 2 6" xfId="8660" xr:uid="{00000000-0005-0000-0000-0000A3490000}"/>
    <cellStyle name="Normal 2 3 2 4 2 2 2 6 2" xfId="24956" xr:uid="{00000000-0005-0000-0000-0000A4490000}"/>
    <cellStyle name="Normal 2 3 2 4 2 2 2 7" xfId="16810" xr:uid="{00000000-0005-0000-0000-0000A5490000}"/>
    <cellStyle name="Normal 2 3 2 4 2 2 3" xfId="875" xr:uid="{00000000-0005-0000-0000-0000A6490000}"/>
    <cellStyle name="Normal 2 3 2 4 2 2 3 2" xfId="2285" xr:uid="{00000000-0005-0000-0000-0000A7490000}"/>
    <cellStyle name="Normal 2 3 2 4 2 2 3 2 2" xfId="4810" xr:uid="{00000000-0005-0000-0000-0000A8490000}"/>
    <cellStyle name="Normal 2 3 2 4 2 2 3 2 2 2" xfId="12956" xr:uid="{00000000-0005-0000-0000-0000A9490000}"/>
    <cellStyle name="Normal 2 3 2 4 2 2 3 2 2 2 2" xfId="29252" xr:uid="{00000000-0005-0000-0000-0000AA490000}"/>
    <cellStyle name="Normal 2 3 2 4 2 2 3 2 2 3" xfId="21106" xr:uid="{00000000-0005-0000-0000-0000AB490000}"/>
    <cellStyle name="Normal 2 3 2 4 2 2 3 2 3" xfId="7584" xr:uid="{00000000-0005-0000-0000-0000AC490000}"/>
    <cellStyle name="Normal 2 3 2 4 2 2 3 2 3 2" xfId="15730" xr:uid="{00000000-0005-0000-0000-0000AD490000}"/>
    <cellStyle name="Normal 2 3 2 4 2 2 3 2 3 2 2" xfId="32026" xr:uid="{00000000-0005-0000-0000-0000AE490000}"/>
    <cellStyle name="Normal 2 3 2 4 2 2 3 2 3 3" xfId="23880" xr:uid="{00000000-0005-0000-0000-0000AF490000}"/>
    <cellStyle name="Normal 2 3 2 4 2 2 3 2 4" xfId="10431" xr:uid="{00000000-0005-0000-0000-0000B0490000}"/>
    <cellStyle name="Normal 2 3 2 4 2 2 3 2 4 2" xfId="26727" xr:uid="{00000000-0005-0000-0000-0000B1490000}"/>
    <cellStyle name="Normal 2 3 2 4 2 2 3 2 5" xfId="18581" xr:uid="{00000000-0005-0000-0000-0000B2490000}"/>
    <cellStyle name="Normal 2 3 2 4 2 2 3 3" xfId="3592" xr:uid="{00000000-0005-0000-0000-0000B3490000}"/>
    <cellStyle name="Normal 2 3 2 4 2 2 3 3 2" xfId="11738" xr:uid="{00000000-0005-0000-0000-0000B4490000}"/>
    <cellStyle name="Normal 2 3 2 4 2 2 3 3 2 2" xfId="28034" xr:uid="{00000000-0005-0000-0000-0000B5490000}"/>
    <cellStyle name="Normal 2 3 2 4 2 2 3 3 3" xfId="19888" xr:uid="{00000000-0005-0000-0000-0000B6490000}"/>
    <cellStyle name="Normal 2 3 2 4 2 2 3 4" xfId="6174" xr:uid="{00000000-0005-0000-0000-0000B7490000}"/>
    <cellStyle name="Normal 2 3 2 4 2 2 3 4 2" xfId="14320" xr:uid="{00000000-0005-0000-0000-0000B8490000}"/>
    <cellStyle name="Normal 2 3 2 4 2 2 3 4 2 2" xfId="30616" xr:uid="{00000000-0005-0000-0000-0000B9490000}"/>
    <cellStyle name="Normal 2 3 2 4 2 2 3 4 3" xfId="22470" xr:uid="{00000000-0005-0000-0000-0000BA490000}"/>
    <cellStyle name="Normal 2 3 2 4 2 2 3 5" xfId="9021" xr:uid="{00000000-0005-0000-0000-0000BB490000}"/>
    <cellStyle name="Normal 2 3 2 4 2 2 3 5 2" xfId="25317" xr:uid="{00000000-0005-0000-0000-0000BC490000}"/>
    <cellStyle name="Normal 2 3 2 4 2 2 3 6" xfId="17171" xr:uid="{00000000-0005-0000-0000-0000BD490000}"/>
    <cellStyle name="Normal 2 3 2 4 2 2 4" xfId="1580" xr:uid="{00000000-0005-0000-0000-0000BE490000}"/>
    <cellStyle name="Normal 2 3 2 4 2 2 4 2" xfId="4201" xr:uid="{00000000-0005-0000-0000-0000BF490000}"/>
    <cellStyle name="Normal 2 3 2 4 2 2 4 2 2" xfId="12347" xr:uid="{00000000-0005-0000-0000-0000C0490000}"/>
    <cellStyle name="Normal 2 3 2 4 2 2 4 2 2 2" xfId="28643" xr:uid="{00000000-0005-0000-0000-0000C1490000}"/>
    <cellStyle name="Normal 2 3 2 4 2 2 4 2 3" xfId="20497" xr:uid="{00000000-0005-0000-0000-0000C2490000}"/>
    <cellStyle name="Normal 2 3 2 4 2 2 4 3" xfId="6879" xr:uid="{00000000-0005-0000-0000-0000C3490000}"/>
    <cellStyle name="Normal 2 3 2 4 2 2 4 3 2" xfId="15025" xr:uid="{00000000-0005-0000-0000-0000C4490000}"/>
    <cellStyle name="Normal 2 3 2 4 2 2 4 3 2 2" xfId="31321" xr:uid="{00000000-0005-0000-0000-0000C5490000}"/>
    <cellStyle name="Normal 2 3 2 4 2 2 4 3 3" xfId="23175" xr:uid="{00000000-0005-0000-0000-0000C6490000}"/>
    <cellStyle name="Normal 2 3 2 4 2 2 4 4" xfId="9726" xr:uid="{00000000-0005-0000-0000-0000C7490000}"/>
    <cellStyle name="Normal 2 3 2 4 2 2 4 4 2" xfId="26022" xr:uid="{00000000-0005-0000-0000-0000C8490000}"/>
    <cellStyle name="Normal 2 3 2 4 2 2 4 5" xfId="17876" xr:uid="{00000000-0005-0000-0000-0000C9490000}"/>
    <cellStyle name="Normal 2 3 2 4 2 2 5" xfId="2983" xr:uid="{00000000-0005-0000-0000-0000CA490000}"/>
    <cellStyle name="Normal 2 3 2 4 2 2 5 2" xfId="11129" xr:uid="{00000000-0005-0000-0000-0000CB490000}"/>
    <cellStyle name="Normal 2 3 2 4 2 2 5 2 2" xfId="27425" xr:uid="{00000000-0005-0000-0000-0000CC490000}"/>
    <cellStyle name="Normal 2 3 2 4 2 2 5 3" xfId="19279" xr:uid="{00000000-0005-0000-0000-0000CD490000}"/>
    <cellStyle name="Normal 2 3 2 4 2 2 6" xfId="5469" xr:uid="{00000000-0005-0000-0000-0000CE490000}"/>
    <cellStyle name="Normal 2 3 2 4 2 2 6 2" xfId="13615" xr:uid="{00000000-0005-0000-0000-0000CF490000}"/>
    <cellStyle name="Normal 2 3 2 4 2 2 6 2 2" xfId="29911" xr:uid="{00000000-0005-0000-0000-0000D0490000}"/>
    <cellStyle name="Normal 2 3 2 4 2 2 6 3" xfId="21765" xr:uid="{00000000-0005-0000-0000-0000D1490000}"/>
    <cellStyle name="Normal 2 3 2 4 2 2 7" xfId="8316" xr:uid="{00000000-0005-0000-0000-0000D2490000}"/>
    <cellStyle name="Normal 2 3 2 4 2 2 7 2" xfId="24612" xr:uid="{00000000-0005-0000-0000-0000D3490000}"/>
    <cellStyle name="Normal 2 3 2 4 2 2 8" xfId="16466" xr:uid="{00000000-0005-0000-0000-0000D4490000}"/>
    <cellStyle name="Normal 2 3 2 4 2 3" xfId="246" xr:uid="{00000000-0005-0000-0000-0000D5490000}"/>
    <cellStyle name="Normal 2 3 2 4 2 3 2" xfId="590" xr:uid="{00000000-0005-0000-0000-0000D6490000}"/>
    <cellStyle name="Normal 2 3 2 4 2 3 2 2" xfId="1296" xr:uid="{00000000-0005-0000-0000-0000D7490000}"/>
    <cellStyle name="Normal 2 3 2 4 2 3 2 2 2" xfId="2706" xr:uid="{00000000-0005-0000-0000-0000D8490000}"/>
    <cellStyle name="Normal 2 3 2 4 2 3 2 2 2 2" xfId="5180" xr:uid="{00000000-0005-0000-0000-0000D9490000}"/>
    <cellStyle name="Normal 2 3 2 4 2 3 2 2 2 2 2" xfId="13326" xr:uid="{00000000-0005-0000-0000-0000DA490000}"/>
    <cellStyle name="Normal 2 3 2 4 2 3 2 2 2 2 2 2" xfId="29622" xr:uid="{00000000-0005-0000-0000-0000DB490000}"/>
    <cellStyle name="Normal 2 3 2 4 2 3 2 2 2 2 3" xfId="21476" xr:uid="{00000000-0005-0000-0000-0000DC490000}"/>
    <cellStyle name="Normal 2 3 2 4 2 3 2 2 2 3" xfId="8005" xr:uid="{00000000-0005-0000-0000-0000DD490000}"/>
    <cellStyle name="Normal 2 3 2 4 2 3 2 2 2 3 2" xfId="16151" xr:uid="{00000000-0005-0000-0000-0000DE490000}"/>
    <cellStyle name="Normal 2 3 2 4 2 3 2 2 2 3 2 2" xfId="32447" xr:uid="{00000000-0005-0000-0000-0000DF490000}"/>
    <cellStyle name="Normal 2 3 2 4 2 3 2 2 2 3 3" xfId="24301" xr:uid="{00000000-0005-0000-0000-0000E0490000}"/>
    <cellStyle name="Normal 2 3 2 4 2 3 2 2 2 4" xfId="10852" xr:uid="{00000000-0005-0000-0000-0000E1490000}"/>
    <cellStyle name="Normal 2 3 2 4 2 3 2 2 2 4 2" xfId="27148" xr:uid="{00000000-0005-0000-0000-0000E2490000}"/>
    <cellStyle name="Normal 2 3 2 4 2 3 2 2 2 5" xfId="19002" xr:uid="{00000000-0005-0000-0000-0000E3490000}"/>
    <cellStyle name="Normal 2 3 2 4 2 3 2 2 3" xfId="3962" xr:uid="{00000000-0005-0000-0000-0000E4490000}"/>
    <cellStyle name="Normal 2 3 2 4 2 3 2 2 3 2" xfId="12108" xr:uid="{00000000-0005-0000-0000-0000E5490000}"/>
    <cellStyle name="Normal 2 3 2 4 2 3 2 2 3 2 2" xfId="28404" xr:uid="{00000000-0005-0000-0000-0000E6490000}"/>
    <cellStyle name="Normal 2 3 2 4 2 3 2 2 3 3" xfId="20258" xr:uid="{00000000-0005-0000-0000-0000E7490000}"/>
    <cellStyle name="Normal 2 3 2 4 2 3 2 2 4" xfId="6595" xr:uid="{00000000-0005-0000-0000-0000E8490000}"/>
    <cellStyle name="Normal 2 3 2 4 2 3 2 2 4 2" xfId="14741" xr:uid="{00000000-0005-0000-0000-0000E9490000}"/>
    <cellStyle name="Normal 2 3 2 4 2 3 2 2 4 2 2" xfId="31037" xr:uid="{00000000-0005-0000-0000-0000EA490000}"/>
    <cellStyle name="Normal 2 3 2 4 2 3 2 2 4 3" xfId="22891" xr:uid="{00000000-0005-0000-0000-0000EB490000}"/>
    <cellStyle name="Normal 2 3 2 4 2 3 2 2 5" xfId="9442" xr:uid="{00000000-0005-0000-0000-0000EC490000}"/>
    <cellStyle name="Normal 2 3 2 4 2 3 2 2 5 2" xfId="25738" xr:uid="{00000000-0005-0000-0000-0000ED490000}"/>
    <cellStyle name="Normal 2 3 2 4 2 3 2 2 6" xfId="17592" xr:uid="{00000000-0005-0000-0000-0000EE490000}"/>
    <cellStyle name="Normal 2 3 2 4 2 3 2 3" xfId="2001" xr:uid="{00000000-0005-0000-0000-0000EF490000}"/>
    <cellStyle name="Normal 2 3 2 4 2 3 2 3 2" xfId="4571" xr:uid="{00000000-0005-0000-0000-0000F0490000}"/>
    <cellStyle name="Normal 2 3 2 4 2 3 2 3 2 2" xfId="12717" xr:uid="{00000000-0005-0000-0000-0000F1490000}"/>
    <cellStyle name="Normal 2 3 2 4 2 3 2 3 2 2 2" xfId="29013" xr:uid="{00000000-0005-0000-0000-0000F2490000}"/>
    <cellStyle name="Normal 2 3 2 4 2 3 2 3 2 3" xfId="20867" xr:uid="{00000000-0005-0000-0000-0000F3490000}"/>
    <cellStyle name="Normal 2 3 2 4 2 3 2 3 3" xfId="7300" xr:uid="{00000000-0005-0000-0000-0000F4490000}"/>
    <cellStyle name="Normal 2 3 2 4 2 3 2 3 3 2" xfId="15446" xr:uid="{00000000-0005-0000-0000-0000F5490000}"/>
    <cellStyle name="Normal 2 3 2 4 2 3 2 3 3 2 2" xfId="31742" xr:uid="{00000000-0005-0000-0000-0000F6490000}"/>
    <cellStyle name="Normal 2 3 2 4 2 3 2 3 3 3" xfId="23596" xr:uid="{00000000-0005-0000-0000-0000F7490000}"/>
    <cellStyle name="Normal 2 3 2 4 2 3 2 3 4" xfId="10147" xr:uid="{00000000-0005-0000-0000-0000F8490000}"/>
    <cellStyle name="Normal 2 3 2 4 2 3 2 3 4 2" xfId="26443" xr:uid="{00000000-0005-0000-0000-0000F9490000}"/>
    <cellStyle name="Normal 2 3 2 4 2 3 2 3 5" xfId="18297" xr:uid="{00000000-0005-0000-0000-0000FA490000}"/>
    <cellStyle name="Normal 2 3 2 4 2 3 2 4" xfId="3353" xr:uid="{00000000-0005-0000-0000-0000FB490000}"/>
    <cellStyle name="Normal 2 3 2 4 2 3 2 4 2" xfId="11499" xr:uid="{00000000-0005-0000-0000-0000FC490000}"/>
    <cellStyle name="Normal 2 3 2 4 2 3 2 4 2 2" xfId="27795" xr:uid="{00000000-0005-0000-0000-0000FD490000}"/>
    <cellStyle name="Normal 2 3 2 4 2 3 2 4 3" xfId="19649" xr:uid="{00000000-0005-0000-0000-0000FE490000}"/>
    <cellStyle name="Normal 2 3 2 4 2 3 2 5" xfId="5890" xr:uid="{00000000-0005-0000-0000-0000FF490000}"/>
    <cellStyle name="Normal 2 3 2 4 2 3 2 5 2" xfId="14036" xr:uid="{00000000-0005-0000-0000-0000004A0000}"/>
    <cellStyle name="Normal 2 3 2 4 2 3 2 5 2 2" xfId="30332" xr:uid="{00000000-0005-0000-0000-0000014A0000}"/>
    <cellStyle name="Normal 2 3 2 4 2 3 2 5 3" xfId="22186" xr:uid="{00000000-0005-0000-0000-0000024A0000}"/>
    <cellStyle name="Normal 2 3 2 4 2 3 2 6" xfId="8737" xr:uid="{00000000-0005-0000-0000-0000034A0000}"/>
    <cellStyle name="Normal 2 3 2 4 2 3 2 6 2" xfId="25033" xr:uid="{00000000-0005-0000-0000-0000044A0000}"/>
    <cellStyle name="Normal 2 3 2 4 2 3 2 7" xfId="16887" xr:uid="{00000000-0005-0000-0000-0000054A0000}"/>
    <cellStyle name="Normal 2 3 2 4 2 3 3" xfId="952" xr:uid="{00000000-0005-0000-0000-0000064A0000}"/>
    <cellStyle name="Normal 2 3 2 4 2 3 3 2" xfId="2362" xr:uid="{00000000-0005-0000-0000-0000074A0000}"/>
    <cellStyle name="Normal 2 3 2 4 2 3 3 2 2" xfId="4884" xr:uid="{00000000-0005-0000-0000-0000084A0000}"/>
    <cellStyle name="Normal 2 3 2 4 2 3 3 2 2 2" xfId="13030" xr:uid="{00000000-0005-0000-0000-0000094A0000}"/>
    <cellStyle name="Normal 2 3 2 4 2 3 3 2 2 2 2" xfId="29326" xr:uid="{00000000-0005-0000-0000-00000A4A0000}"/>
    <cellStyle name="Normal 2 3 2 4 2 3 3 2 2 3" xfId="21180" xr:uid="{00000000-0005-0000-0000-00000B4A0000}"/>
    <cellStyle name="Normal 2 3 2 4 2 3 3 2 3" xfId="7661" xr:uid="{00000000-0005-0000-0000-00000C4A0000}"/>
    <cellStyle name="Normal 2 3 2 4 2 3 3 2 3 2" xfId="15807" xr:uid="{00000000-0005-0000-0000-00000D4A0000}"/>
    <cellStyle name="Normal 2 3 2 4 2 3 3 2 3 2 2" xfId="32103" xr:uid="{00000000-0005-0000-0000-00000E4A0000}"/>
    <cellStyle name="Normal 2 3 2 4 2 3 3 2 3 3" xfId="23957" xr:uid="{00000000-0005-0000-0000-00000F4A0000}"/>
    <cellStyle name="Normal 2 3 2 4 2 3 3 2 4" xfId="10508" xr:uid="{00000000-0005-0000-0000-0000104A0000}"/>
    <cellStyle name="Normal 2 3 2 4 2 3 3 2 4 2" xfId="26804" xr:uid="{00000000-0005-0000-0000-0000114A0000}"/>
    <cellStyle name="Normal 2 3 2 4 2 3 3 2 5" xfId="18658" xr:uid="{00000000-0005-0000-0000-0000124A0000}"/>
    <cellStyle name="Normal 2 3 2 4 2 3 3 3" xfId="3666" xr:uid="{00000000-0005-0000-0000-0000134A0000}"/>
    <cellStyle name="Normal 2 3 2 4 2 3 3 3 2" xfId="11812" xr:uid="{00000000-0005-0000-0000-0000144A0000}"/>
    <cellStyle name="Normal 2 3 2 4 2 3 3 3 2 2" xfId="28108" xr:uid="{00000000-0005-0000-0000-0000154A0000}"/>
    <cellStyle name="Normal 2 3 2 4 2 3 3 3 3" xfId="19962" xr:uid="{00000000-0005-0000-0000-0000164A0000}"/>
    <cellStyle name="Normal 2 3 2 4 2 3 3 4" xfId="6251" xr:uid="{00000000-0005-0000-0000-0000174A0000}"/>
    <cellStyle name="Normal 2 3 2 4 2 3 3 4 2" xfId="14397" xr:uid="{00000000-0005-0000-0000-0000184A0000}"/>
    <cellStyle name="Normal 2 3 2 4 2 3 3 4 2 2" xfId="30693" xr:uid="{00000000-0005-0000-0000-0000194A0000}"/>
    <cellStyle name="Normal 2 3 2 4 2 3 3 4 3" xfId="22547" xr:uid="{00000000-0005-0000-0000-00001A4A0000}"/>
    <cellStyle name="Normal 2 3 2 4 2 3 3 5" xfId="9098" xr:uid="{00000000-0005-0000-0000-00001B4A0000}"/>
    <cellStyle name="Normal 2 3 2 4 2 3 3 5 2" xfId="25394" xr:uid="{00000000-0005-0000-0000-00001C4A0000}"/>
    <cellStyle name="Normal 2 3 2 4 2 3 3 6" xfId="17248" xr:uid="{00000000-0005-0000-0000-00001D4A0000}"/>
    <cellStyle name="Normal 2 3 2 4 2 3 4" xfId="1657" xr:uid="{00000000-0005-0000-0000-00001E4A0000}"/>
    <cellStyle name="Normal 2 3 2 4 2 3 4 2" xfId="4275" xr:uid="{00000000-0005-0000-0000-00001F4A0000}"/>
    <cellStyle name="Normal 2 3 2 4 2 3 4 2 2" xfId="12421" xr:uid="{00000000-0005-0000-0000-0000204A0000}"/>
    <cellStyle name="Normal 2 3 2 4 2 3 4 2 2 2" xfId="28717" xr:uid="{00000000-0005-0000-0000-0000214A0000}"/>
    <cellStyle name="Normal 2 3 2 4 2 3 4 2 3" xfId="20571" xr:uid="{00000000-0005-0000-0000-0000224A0000}"/>
    <cellStyle name="Normal 2 3 2 4 2 3 4 3" xfId="6956" xr:uid="{00000000-0005-0000-0000-0000234A0000}"/>
    <cellStyle name="Normal 2 3 2 4 2 3 4 3 2" xfId="15102" xr:uid="{00000000-0005-0000-0000-0000244A0000}"/>
    <cellStyle name="Normal 2 3 2 4 2 3 4 3 2 2" xfId="31398" xr:uid="{00000000-0005-0000-0000-0000254A0000}"/>
    <cellStyle name="Normal 2 3 2 4 2 3 4 3 3" xfId="23252" xr:uid="{00000000-0005-0000-0000-0000264A0000}"/>
    <cellStyle name="Normal 2 3 2 4 2 3 4 4" xfId="9803" xr:uid="{00000000-0005-0000-0000-0000274A0000}"/>
    <cellStyle name="Normal 2 3 2 4 2 3 4 4 2" xfId="26099" xr:uid="{00000000-0005-0000-0000-0000284A0000}"/>
    <cellStyle name="Normal 2 3 2 4 2 3 4 5" xfId="17953" xr:uid="{00000000-0005-0000-0000-0000294A0000}"/>
    <cellStyle name="Normal 2 3 2 4 2 3 5" xfId="3057" xr:uid="{00000000-0005-0000-0000-00002A4A0000}"/>
    <cellStyle name="Normal 2 3 2 4 2 3 5 2" xfId="11203" xr:uid="{00000000-0005-0000-0000-00002B4A0000}"/>
    <cellStyle name="Normal 2 3 2 4 2 3 5 2 2" xfId="27499" xr:uid="{00000000-0005-0000-0000-00002C4A0000}"/>
    <cellStyle name="Normal 2 3 2 4 2 3 5 3" xfId="19353" xr:uid="{00000000-0005-0000-0000-00002D4A0000}"/>
    <cellStyle name="Normal 2 3 2 4 2 3 6" xfId="5546" xr:uid="{00000000-0005-0000-0000-00002E4A0000}"/>
    <cellStyle name="Normal 2 3 2 4 2 3 6 2" xfId="13692" xr:uid="{00000000-0005-0000-0000-00002F4A0000}"/>
    <cellStyle name="Normal 2 3 2 4 2 3 6 2 2" xfId="29988" xr:uid="{00000000-0005-0000-0000-0000304A0000}"/>
    <cellStyle name="Normal 2 3 2 4 2 3 6 3" xfId="21842" xr:uid="{00000000-0005-0000-0000-0000314A0000}"/>
    <cellStyle name="Normal 2 3 2 4 2 3 7" xfId="8393" xr:uid="{00000000-0005-0000-0000-0000324A0000}"/>
    <cellStyle name="Normal 2 3 2 4 2 3 7 2" xfId="24689" xr:uid="{00000000-0005-0000-0000-0000334A0000}"/>
    <cellStyle name="Normal 2 3 2 4 2 3 8" xfId="16543" xr:uid="{00000000-0005-0000-0000-0000344A0000}"/>
    <cellStyle name="Normal 2 3 2 4 2 4" xfId="333" xr:uid="{00000000-0005-0000-0000-0000354A0000}"/>
    <cellStyle name="Normal 2 3 2 4 2 4 2" xfId="677" xr:uid="{00000000-0005-0000-0000-0000364A0000}"/>
    <cellStyle name="Normal 2 3 2 4 2 4 2 2" xfId="1383" xr:uid="{00000000-0005-0000-0000-0000374A0000}"/>
    <cellStyle name="Normal 2 3 2 4 2 4 2 2 2" xfId="2793" xr:uid="{00000000-0005-0000-0000-0000384A0000}"/>
    <cellStyle name="Normal 2 3 2 4 2 4 2 2 2 2" xfId="5254" xr:uid="{00000000-0005-0000-0000-0000394A0000}"/>
    <cellStyle name="Normal 2 3 2 4 2 4 2 2 2 2 2" xfId="13400" xr:uid="{00000000-0005-0000-0000-00003A4A0000}"/>
    <cellStyle name="Normal 2 3 2 4 2 4 2 2 2 2 2 2" xfId="29696" xr:uid="{00000000-0005-0000-0000-00003B4A0000}"/>
    <cellStyle name="Normal 2 3 2 4 2 4 2 2 2 2 3" xfId="21550" xr:uid="{00000000-0005-0000-0000-00003C4A0000}"/>
    <cellStyle name="Normal 2 3 2 4 2 4 2 2 2 3" xfId="8092" xr:uid="{00000000-0005-0000-0000-00003D4A0000}"/>
    <cellStyle name="Normal 2 3 2 4 2 4 2 2 2 3 2" xfId="16238" xr:uid="{00000000-0005-0000-0000-00003E4A0000}"/>
    <cellStyle name="Normal 2 3 2 4 2 4 2 2 2 3 2 2" xfId="32534" xr:uid="{00000000-0005-0000-0000-00003F4A0000}"/>
    <cellStyle name="Normal 2 3 2 4 2 4 2 2 2 3 3" xfId="24388" xr:uid="{00000000-0005-0000-0000-0000404A0000}"/>
    <cellStyle name="Normal 2 3 2 4 2 4 2 2 2 4" xfId="10939" xr:uid="{00000000-0005-0000-0000-0000414A0000}"/>
    <cellStyle name="Normal 2 3 2 4 2 4 2 2 2 4 2" xfId="27235" xr:uid="{00000000-0005-0000-0000-0000424A0000}"/>
    <cellStyle name="Normal 2 3 2 4 2 4 2 2 2 5" xfId="19089" xr:uid="{00000000-0005-0000-0000-0000434A0000}"/>
    <cellStyle name="Normal 2 3 2 4 2 4 2 2 3" xfId="4036" xr:uid="{00000000-0005-0000-0000-0000444A0000}"/>
    <cellStyle name="Normal 2 3 2 4 2 4 2 2 3 2" xfId="12182" xr:uid="{00000000-0005-0000-0000-0000454A0000}"/>
    <cellStyle name="Normal 2 3 2 4 2 4 2 2 3 2 2" xfId="28478" xr:uid="{00000000-0005-0000-0000-0000464A0000}"/>
    <cellStyle name="Normal 2 3 2 4 2 4 2 2 3 3" xfId="20332" xr:uid="{00000000-0005-0000-0000-0000474A0000}"/>
    <cellStyle name="Normal 2 3 2 4 2 4 2 2 4" xfId="6682" xr:uid="{00000000-0005-0000-0000-0000484A0000}"/>
    <cellStyle name="Normal 2 3 2 4 2 4 2 2 4 2" xfId="14828" xr:uid="{00000000-0005-0000-0000-0000494A0000}"/>
    <cellStyle name="Normal 2 3 2 4 2 4 2 2 4 2 2" xfId="31124" xr:uid="{00000000-0005-0000-0000-00004A4A0000}"/>
    <cellStyle name="Normal 2 3 2 4 2 4 2 2 4 3" xfId="22978" xr:uid="{00000000-0005-0000-0000-00004B4A0000}"/>
    <cellStyle name="Normal 2 3 2 4 2 4 2 2 5" xfId="9529" xr:uid="{00000000-0005-0000-0000-00004C4A0000}"/>
    <cellStyle name="Normal 2 3 2 4 2 4 2 2 5 2" xfId="25825" xr:uid="{00000000-0005-0000-0000-00004D4A0000}"/>
    <cellStyle name="Normal 2 3 2 4 2 4 2 2 6" xfId="17679" xr:uid="{00000000-0005-0000-0000-00004E4A0000}"/>
    <cellStyle name="Normal 2 3 2 4 2 4 2 3" xfId="2088" xr:uid="{00000000-0005-0000-0000-00004F4A0000}"/>
    <cellStyle name="Normal 2 3 2 4 2 4 2 3 2" xfId="4645" xr:uid="{00000000-0005-0000-0000-0000504A0000}"/>
    <cellStyle name="Normal 2 3 2 4 2 4 2 3 2 2" xfId="12791" xr:uid="{00000000-0005-0000-0000-0000514A0000}"/>
    <cellStyle name="Normal 2 3 2 4 2 4 2 3 2 2 2" xfId="29087" xr:uid="{00000000-0005-0000-0000-0000524A0000}"/>
    <cellStyle name="Normal 2 3 2 4 2 4 2 3 2 3" xfId="20941" xr:uid="{00000000-0005-0000-0000-0000534A0000}"/>
    <cellStyle name="Normal 2 3 2 4 2 4 2 3 3" xfId="7387" xr:uid="{00000000-0005-0000-0000-0000544A0000}"/>
    <cellStyle name="Normal 2 3 2 4 2 4 2 3 3 2" xfId="15533" xr:uid="{00000000-0005-0000-0000-0000554A0000}"/>
    <cellStyle name="Normal 2 3 2 4 2 4 2 3 3 2 2" xfId="31829" xr:uid="{00000000-0005-0000-0000-0000564A0000}"/>
    <cellStyle name="Normal 2 3 2 4 2 4 2 3 3 3" xfId="23683" xr:uid="{00000000-0005-0000-0000-0000574A0000}"/>
    <cellStyle name="Normal 2 3 2 4 2 4 2 3 4" xfId="10234" xr:uid="{00000000-0005-0000-0000-0000584A0000}"/>
    <cellStyle name="Normal 2 3 2 4 2 4 2 3 4 2" xfId="26530" xr:uid="{00000000-0005-0000-0000-0000594A0000}"/>
    <cellStyle name="Normal 2 3 2 4 2 4 2 3 5" xfId="18384" xr:uid="{00000000-0005-0000-0000-00005A4A0000}"/>
    <cellStyle name="Normal 2 3 2 4 2 4 2 4" xfId="3427" xr:uid="{00000000-0005-0000-0000-00005B4A0000}"/>
    <cellStyle name="Normal 2 3 2 4 2 4 2 4 2" xfId="11573" xr:uid="{00000000-0005-0000-0000-00005C4A0000}"/>
    <cellStyle name="Normal 2 3 2 4 2 4 2 4 2 2" xfId="27869" xr:uid="{00000000-0005-0000-0000-00005D4A0000}"/>
    <cellStyle name="Normal 2 3 2 4 2 4 2 4 3" xfId="19723" xr:uid="{00000000-0005-0000-0000-00005E4A0000}"/>
    <cellStyle name="Normal 2 3 2 4 2 4 2 5" xfId="5977" xr:uid="{00000000-0005-0000-0000-00005F4A0000}"/>
    <cellStyle name="Normal 2 3 2 4 2 4 2 5 2" xfId="14123" xr:uid="{00000000-0005-0000-0000-0000604A0000}"/>
    <cellStyle name="Normal 2 3 2 4 2 4 2 5 2 2" xfId="30419" xr:uid="{00000000-0005-0000-0000-0000614A0000}"/>
    <cellStyle name="Normal 2 3 2 4 2 4 2 5 3" xfId="22273" xr:uid="{00000000-0005-0000-0000-0000624A0000}"/>
    <cellStyle name="Normal 2 3 2 4 2 4 2 6" xfId="8824" xr:uid="{00000000-0005-0000-0000-0000634A0000}"/>
    <cellStyle name="Normal 2 3 2 4 2 4 2 6 2" xfId="25120" xr:uid="{00000000-0005-0000-0000-0000644A0000}"/>
    <cellStyle name="Normal 2 3 2 4 2 4 2 7" xfId="16974" xr:uid="{00000000-0005-0000-0000-0000654A0000}"/>
    <cellStyle name="Normal 2 3 2 4 2 4 3" xfId="1039" xr:uid="{00000000-0005-0000-0000-0000664A0000}"/>
    <cellStyle name="Normal 2 3 2 4 2 4 3 2" xfId="2449" xr:uid="{00000000-0005-0000-0000-0000674A0000}"/>
    <cellStyle name="Normal 2 3 2 4 2 4 3 2 2" xfId="4958" xr:uid="{00000000-0005-0000-0000-0000684A0000}"/>
    <cellStyle name="Normal 2 3 2 4 2 4 3 2 2 2" xfId="13104" xr:uid="{00000000-0005-0000-0000-0000694A0000}"/>
    <cellStyle name="Normal 2 3 2 4 2 4 3 2 2 2 2" xfId="29400" xr:uid="{00000000-0005-0000-0000-00006A4A0000}"/>
    <cellStyle name="Normal 2 3 2 4 2 4 3 2 2 3" xfId="21254" xr:uid="{00000000-0005-0000-0000-00006B4A0000}"/>
    <cellStyle name="Normal 2 3 2 4 2 4 3 2 3" xfId="7748" xr:uid="{00000000-0005-0000-0000-00006C4A0000}"/>
    <cellStyle name="Normal 2 3 2 4 2 4 3 2 3 2" xfId="15894" xr:uid="{00000000-0005-0000-0000-00006D4A0000}"/>
    <cellStyle name="Normal 2 3 2 4 2 4 3 2 3 2 2" xfId="32190" xr:uid="{00000000-0005-0000-0000-00006E4A0000}"/>
    <cellStyle name="Normal 2 3 2 4 2 4 3 2 3 3" xfId="24044" xr:uid="{00000000-0005-0000-0000-00006F4A0000}"/>
    <cellStyle name="Normal 2 3 2 4 2 4 3 2 4" xfId="10595" xr:uid="{00000000-0005-0000-0000-0000704A0000}"/>
    <cellStyle name="Normal 2 3 2 4 2 4 3 2 4 2" xfId="26891" xr:uid="{00000000-0005-0000-0000-0000714A0000}"/>
    <cellStyle name="Normal 2 3 2 4 2 4 3 2 5" xfId="18745" xr:uid="{00000000-0005-0000-0000-0000724A0000}"/>
    <cellStyle name="Normal 2 3 2 4 2 4 3 3" xfId="3740" xr:uid="{00000000-0005-0000-0000-0000734A0000}"/>
    <cellStyle name="Normal 2 3 2 4 2 4 3 3 2" xfId="11886" xr:uid="{00000000-0005-0000-0000-0000744A0000}"/>
    <cellStyle name="Normal 2 3 2 4 2 4 3 3 2 2" xfId="28182" xr:uid="{00000000-0005-0000-0000-0000754A0000}"/>
    <cellStyle name="Normal 2 3 2 4 2 4 3 3 3" xfId="20036" xr:uid="{00000000-0005-0000-0000-0000764A0000}"/>
    <cellStyle name="Normal 2 3 2 4 2 4 3 4" xfId="6338" xr:uid="{00000000-0005-0000-0000-0000774A0000}"/>
    <cellStyle name="Normal 2 3 2 4 2 4 3 4 2" xfId="14484" xr:uid="{00000000-0005-0000-0000-0000784A0000}"/>
    <cellStyle name="Normal 2 3 2 4 2 4 3 4 2 2" xfId="30780" xr:uid="{00000000-0005-0000-0000-0000794A0000}"/>
    <cellStyle name="Normal 2 3 2 4 2 4 3 4 3" xfId="22634" xr:uid="{00000000-0005-0000-0000-00007A4A0000}"/>
    <cellStyle name="Normal 2 3 2 4 2 4 3 5" xfId="9185" xr:uid="{00000000-0005-0000-0000-00007B4A0000}"/>
    <cellStyle name="Normal 2 3 2 4 2 4 3 5 2" xfId="25481" xr:uid="{00000000-0005-0000-0000-00007C4A0000}"/>
    <cellStyle name="Normal 2 3 2 4 2 4 3 6" xfId="17335" xr:uid="{00000000-0005-0000-0000-00007D4A0000}"/>
    <cellStyle name="Normal 2 3 2 4 2 4 4" xfId="1744" xr:uid="{00000000-0005-0000-0000-00007E4A0000}"/>
    <cellStyle name="Normal 2 3 2 4 2 4 4 2" xfId="4349" xr:uid="{00000000-0005-0000-0000-00007F4A0000}"/>
    <cellStyle name="Normal 2 3 2 4 2 4 4 2 2" xfId="12495" xr:uid="{00000000-0005-0000-0000-0000804A0000}"/>
    <cellStyle name="Normal 2 3 2 4 2 4 4 2 2 2" xfId="28791" xr:uid="{00000000-0005-0000-0000-0000814A0000}"/>
    <cellStyle name="Normal 2 3 2 4 2 4 4 2 3" xfId="20645" xr:uid="{00000000-0005-0000-0000-0000824A0000}"/>
    <cellStyle name="Normal 2 3 2 4 2 4 4 3" xfId="7043" xr:uid="{00000000-0005-0000-0000-0000834A0000}"/>
    <cellStyle name="Normal 2 3 2 4 2 4 4 3 2" xfId="15189" xr:uid="{00000000-0005-0000-0000-0000844A0000}"/>
    <cellStyle name="Normal 2 3 2 4 2 4 4 3 2 2" xfId="31485" xr:uid="{00000000-0005-0000-0000-0000854A0000}"/>
    <cellStyle name="Normal 2 3 2 4 2 4 4 3 3" xfId="23339" xr:uid="{00000000-0005-0000-0000-0000864A0000}"/>
    <cellStyle name="Normal 2 3 2 4 2 4 4 4" xfId="9890" xr:uid="{00000000-0005-0000-0000-0000874A0000}"/>
    <cellStyle name="Normal 2 3 2 4 2 4 4 4 2" xfId="26186" xr:uid="{00000000-0005-0000-0000-0000884A0000}"/>
    <cellStyle name="Normal 2 3 2 4 2 4 4 5" xfId="18040" xr:uid="{00000000-0005-0000-0000-0000894A0000}"/>
    <cellStyle name="Normal 2 3 2 4 2 4 5" xfId="3131" xr:uid="{00000000-0005-0000-0000-00008A4A0000}"/>
    <cellStyle name="Normal 2 3 2 4 2 4 5 2" xfId="11277" xr:uid="{00000000-0005-0000-0000-00008B4A0000}"/>
    <cellStyle name="Normal 2 3 2 4 2 4 5 2 2" xfId="27573" xr:uid="{00000000-0005-0000-0000-00008C4A0000}"/>
    <cellStyle name="Normal 2 3 2 4 2 4 5 3" xfId="19427" xr:uid="{00000000-0005-0000-0000-00008D4A0000}"/>
    <cellStyle name="Normal 2 3 2 4 2 4 6" xfId="5633" xr:uid="{00000000-0005-0000-0000-00008E4A0000}"/>
    <cellStyle name="Normal 2 3 2 4 2 4 6 2" xfId="13779" xr:uid="{00000000-0005-0000-0000-00008F4A0000}"/>
    <cellStyle name="Normal 2 3 2 4 2 4 6 2 2" xfId="30075" xr:uid="{00000000-0005-0000-0000-0000904A0000}"/>
    <cellStyle name="Normal 2 3 2 4 2 4 6 3" xfId="21929" xr:uid="{00000000-0005-0000-0000-0000914A0000}"/>
    <cellStyle name="Normal 2 3 2 4 2 4 7" xfId="8480" xr:uid="{00000000-0005-0000-0000-0000924A0000}"/>
    <cellStyle name="Normal 2 3 2 4 2 4 7 2" xfId="24776" xr:uid="{00000000-0005-0000-0000-0000934A0000}"/>
    <cellStyle name="Normal 2 3 2 4 2 4 8" xfId="16630" xr:uid="{00000000-0005-0000-0000-0000944A0000}"/>
    <cellStyle name="Normal 2 3 2 4 2 5" xfId="423" xr:uid="{00000000-0005-0000-0000-0000954A0000}"/>
    <cellStyle name="Normal 2 3 2 4 2 5 2" xfId="1129" xr:uid="{00000000-0005-0000-0000-0000964A0000}"/>
    <cellStyle name="Normal 2 3 2 4 2 5 2 2" xfId="2539" xr:uid="{00000000-0005-0000-0000-0000974A0000}"/>
    <cellStyle name="Normal 2 3 2 4 2 5 2 2 2" xfId="5032" xr:uid="{00000000-0005-0000-0000-0000984A0000}"/>
    <cellStyle name="Normal 2 3 2 4 2 5 2 2 2 2" xfId="13178" xr:uid="{00000000-0005-0000-0000-0000994A0000}"/>
    <cellStyle name="Normal 2 3 2 4 2 5 2 2 2 2 2" xfId="29474" xr:uid="{00000000-0005-0000-0000-00009A4A0000}"/>
    <cellStyle name="Normal 2 3 2 4 2 5 2 2 2 3" xfId="21328" xr:uid="{00000000-0005-0000-0000-00009B4A0000}"/>
    <cellStyle name="Normal 2 3 2 4 2 5 2 2 3" xfId="7838" xr:uid="{00000000-0005-0000-0000-00009C4A0000}"/>
    <cellStyle name="Normal 2 3 2 4 2 5 2 2 3 2" xfId="15984" xr:uid="{00000000-0005-0000-0000-00009D4A0000}"/>
    <cellStyle name="Normal 2 3 2 4 2 5 2 2 3 2 2" xfId="32280" xr:uid="{00000000-0005-0000-0000-00009E4A0000}"/>
    <cellStyle name="Normal 2 3 2 4 2 5 2 2 3 3" xfId="24134" xr:uid="{00000000-0005-0000-0000-00009F4A0000}"/>
    <cellStyle name="Normal 2 3 2 4 2 5 2 2 4" xfId="10685" xr:uid="{00000000-0005-0000-0000-0000A04A0000}"/>
    <cellStyle name="Normal 2 3 2 4 2 5 2 2 4 2" xfId="26981" xr:uid="{00000000-0005-0000-0000-0000A14A0000}"/>
    <cellStyle name="Normal 2 3 2 4 2 5 2 2 5" xfId="18835" xr:uid="{00000000-0005-0000-0000-0000A24A0000}"/>
    <cellStyle name="Normal 2 3 2 4 2 5 2 3" xfId="3814" xr:uid="{00000000-0005-0000-0000-0000A34A0000}"/>
    <cellStyle name="Normal 2 3 2 4 2 5 2 3 2" xfId="11960" xr:uid="{00000000-0005-0000-0000-0000A44A0000}"/>
    <cellStyle name="Normal 2 3 2 4 2 5 2 3 2 2" xfId="28256" xr:uid="{00000000-0005-0000-0000-0000A54A0000}"/>
    <cellStyle name="Normal 2 3 2 4 2 5 2 3 3" xfId="20110" xr:uid="{00000000-0005-0000-0000-0000A64A0000}"/>
    <cellStyle name="Normal 2 3 2 4 2 5 2 4" xfId="6428" xr:uid="{00000000-0005-0000-0000-0000A74A0000}"/>
    <cellStyle name="Normal 2 3 2 4 2 5 2 4 2" xfId="14574" xr:uid="{00000000-0005-0000-0000-0000A84A0000}"/>
    <cellStyle name="Normal 2 3 2 4 2 5 2 4 2 2" xfId="30870" xr:uid="{00000000-0005-0000-0000-0000A94A0000}"/>
    <cellStyle name="Normal 2 3 2 4 2 5 2 4 3" xfId="22724" xr:uid="{00000000-0005-0000-0000-0000AA4A0000}"/>
    <cellStyle name="Normal 2 3 2 4 2 5 2 5" xfId="9275" xr:uid="{00000000-0005-0000-0000-0000AB4A0000}"/>
    <cellStyle name="Normal 2 3 2 4 2 5 2 5 2" xfId="25571" xr:uid="{00000000-0005-0000-0000-0000AC4A0000}"/>
    <cellStyle name="Normal 2 3 2 4 2 5 2 6" xfId="17425" xr:uid="{00000000-0005-0000-0000-0000AD4A0000}"/>
    <cellStyle name="Normal 2 3 2 4 2 5 3" xfId="1834" xr:uid="{00000000-0005-0000-0000-0000AE4A0000}"/>
    <cellStyle name="Normal 2 3 2 4 2 5 3 2" xfId="4423" xr:uid="{00000000-0005-0000-0000-0000AF4A0000}"/>
    <cellStyle name="Normal 2 3 2 4 2 5 3 2 2" xfId="12569" xr:uid="{00000000-0005-0000-0000-0000B04A0000}"/>
    <cellStyle name="Normal 2 3 2 4 2 5 3 2 2 2" xfId="28865" xr:uid="{00000000-0005-0000-0000-0000B14A0000}"/>
    <cellStyle name="Normal 2 3 2 4 2 5 3 2 3" xfId="20719" xr:uid="{00000000-0005-0000-0000-0000B24A0000}"/>
    <cellStyle name="Normal 2 3 2 4 2 5 3 3" xfId="7133" xr:uid="{00000000-0005-0000-0000-0000B34A0000}"/>
    <cellStyle name="Normal 2 3 2 4 2 5 3 3 2" xfId="15279" xr:uid="{00000000-0005-0000-0000-0000B44A0000}"/>
    <cellStyle name="Normal 2 3 2 4 2 5 3 3 2 2" xfId="31575" xr:uid="{00000000-0005-0000-0000-0000B54A0000}"/>
    <cellStyle name="Normal 2 3 2 4 2 5 3 3 3" xfId="23429" xr:uid="{00000000-0005-0000-0000-0000B64A0000}"/>
    <cellStyle name="Normal 2 3 2 4 2 5 3 4" xfId="9980" xr:uid="{00000000-0005-0000-0000-0000B74A0000}"/>
    <cellStyle name="Normal 2 3 2 4 2 5 3 4 2" xfId="26276" xr:uid="{00000000-0005-0000-0000-0000B84A0000}"/>
    <cellStyle name="Normal 2 3 2 4 2 5 3 5" xfId="18130" xr:uid="{00000000-0005-0000-0000-0000B94A0000}"/>
    <cellStyle name="Normal 2 3 2 4 2 5 4" xfId="3205" xr:uid="{00000000-0005-0000-0000-0000BA4A0000}"/>
    <cellStyle name="Normal 2 3 2 4 2 5 4 2" xfId="11351" xr:uid="{00000000-0005-0000-0000-0000BB4A0000}"/>
    <cellStyle name="Normal 2 3 2 4 2 5 4 2 2" xfId="27647" xr:uid="{00000000-0005-0000-0000-0000BC4A0000}"/>
    <cellStyle name="Normal 2 3 2 4 2 5 4 3" xfId="19501" xr:uid="{00000000-0005-0000-0000-0000BD4A0000}"/>
    <cellStyle name="Normal 2 3 2 4 2 5 5" xfId="5723" xr:uid="{00000000-0005-0000-0000-0000BE4A0000}"/>
    <cellStyle name="Normal 2 3 2 4 2 5 5 2" xfId="13869" xr:uid="{00000000-0005-0000-0000-0000BF4A0000}"/>
    <cellStyle name="Normal 2 3 2 4 2 5 5 2 2" xfId="30165" xr:uid="{00000000-0005-0000-0000-0000C04A0000}"/>
    <cellStyle name="Normal 2 3 2 4 2 5 5 3" xfId="22019" xr:uid="{00000000-0005-0000-0000-0000C14A0000}"/>
    <cellStyle name="Normal 2 3 2 4 2 5 6" xfId="8570" xr:uid="{00000000-0005-0000-0000-0000C24A0000}"/>
    <cellStyle name="Normal 2 3 2 4 2 5 6 2" xfId="24866" xr:uid="{00000000-0005-0000-0000-0000C34A0000}"/>
    <cellStyle name="Normal 2 3 2 4 2 5 7" xfId="16720" xr:uid="{00000000-0005-0000-0000-0000C44A0000}"/>
    <cellStyle name="Normal 2 3 2 4 2 6" xfId="785" xr:uid="{00000000-0005-0000-0000-0000C54A0000}"/>
    <cellStyle name="Normal 2 3 2 4 2 6 2" xfId="2195" xr:uid="{00000000-0005-0000-0000-0000C64A0000}"/>
    <cellStyle name="Normal 2 3 2 4 2 6 2 2" xfId="4736" xr:uid="{00000000-0005-0000-0000-0000C74A0000}"/>
    <cellStyle name="Normal 2 3 2 4 2 6 2 2 2" xfId="12882" xr:uid="{00000000-0005-0000-0000-0000C84A0000}"/>
    <cellStyle name="Normal 2 3 2 4 2 6 2 2 2 2" xfId="29178" xr:uid="{00000000-0005-0000-0000-0000C94A0000}"/>
    <cellStyle name="Normal 2 3 2 4 2 6 2 2 3" xfId="21032" xr:uid="{00000000-0005-0000-0000-0000CA4A0000}"/>
    <cellStyle name="Normal 2 3 2 4 2 6 2 3" xfId="7494" xr:uid="{00000000-0005-0000-0000-0000CB4A0000}"/>
    <cellStyle name="Normal 2 3 2 4 2 6 2 3 2" xfId="15640" xr:uid="{00000000-0005-0000-0000-0000CC4A0000}"/>
    <cellStyle name="Normal 2 3 2 4 2 6 2 3 2 2" xfId="31936" xr:uid="{00000000-0005-0000-0000-0000CD4A0000}"/>
    <cellStyle name="Normal 2 3 2 4 2 6 2 3 3" xfId="23790" xr:uid="{00000000-0005-0000-0000-0000CE4A0000}"/>
    <cellStyle name="Normal 2 3 2 4 2 6 2 4" xfId="10341" xr:uid="{00000000-0005-0000-0000-0000CF4A0000}"/>
    <cellStyle name="Normal 2 3 2 4 2 6 2 4 2" xfId="26637" xr:uid="{00000000-0005-0000-0000-0000D04A0000}"/>
    <cellStyle name="Normal 2 3 2 4 2 6 2 5" xfId="18491" xr:uid="{00000000-0005-0000-0000-0000D14A0000}"/>
    <cellStyle name="Normal 2 3 2 4 2 6 3" xfId="3518" xr:uid="{00000000-0005-0000-0000-0000D24A0000}"/>
    <cellStyle name="Normal 2 3 2 4 2 6 3 2" xfId="11664" xr:uid="{00000000-0005-0000-0000-0000D34A0000}"/>
    <cellStyle name="Normal 2 3 2 4 2 6 3 2 2" xfId="27960" xr:uid="{00000000-0005-0000-0000-0000D44A0000}"/>
    <cellStyle name="Normal 2 3 2 4 2 6 3 3" xfId="19814" xr:uid="{00000000-0005-0000-0000-0000D54A0000}"/>
    <cellStyle name="Normal 2 3 2 4 2 6 4" xfId="6084" xr:uid="{00000000-0005-0000-0000-0000D64A0000}"/>
    <cellStyle name="Normal 2 3 2 4 2 6 4 2" xfId="14230" xr:uid="{00000000-0005-0000-0000-0000D74A0000}"/>
    <cellStyle name="Normal 2 3 2 4 2 6 4 2 2" xfId="30526" xr:uid="{00000000-0005-0000-0000-0000D84A0000}"/>
    <cellStyle name="Normal 2 3 2 4 2 6 4 3" xfId="22380" xr:uid="{00000000-0005-0000-0000-0000D94A0000}"/>
    <cellStyle name="Normal 2 3 2 4 2 6 5" xfId="8931" xr:uid="{00000000-0005-0000-0000-0000DA4A0000}"/>
    <cellStyle name="Normal 2 3 2 4 2 6 5 2" xfId="25227" xr:uid="{00000000-0005-0000-0000-0000DB4A0000}"/>
    <cellStyle name="Normal 2 3 2 4 2 6 6" xfId="17081" xr:uid="{00000000-0005-0000-0000-0000DC4A0000}"/>
    <cellStyle name="Normal 2 3 2 4 2 7" xfId="1490" xr:uid="{00000000-0005-0000-0000-0000DD4A0000}"/>
    <cellStyle name="Normal 2 3 2 4 2 7 2" xfId="4127" xr:uid="{00000000-0005-0000-0000-0000DE4A0000}"/>
    <cellStyle name="Normal 2 3 2 4 2 7 2 2" xfId="12273" xr:uid="{00000000-0005-0000-0000-0000DF4A0000}"/>
    <cellStyle name="Normal 2 3 2 4 2 7 2 2 2" xfId="28569" xr:uid="{00000000-0005-0000-0000-0000E04A0000}"/>
    <cellStyle name="Normal 2 3 2 4 2 7 2 3" xfId="20423" xr:uid="{00000000-0005-0000-0000-0000E14A0000}"/>
    <cellStyle name="Normal 2 3 2 4 2 7 3" xfId="6789" xr:uid="{00000000-0005-0000-0000-0000E24A0000}"/>
    <cellStyle name="Normal 2 3 2 4 2 7 3 2" xfId="14935" xr:uid="{00000000-0005-0000-0000-0000E34A0000}"/>
    <cellStyle name="Normal 2 3 2 4 2 7 3 2 2" xfId="31231" xr:uid="{00000000-0005-0000-0000-0000E44A0000}"/>
    <cellStyle name="Normal 2 3 2 4 2 7 3 3" xfId="23085" xr:uid="{00000000-0005-0000-0000-0000E54A0000}"/>
    <cellStyle name="Normal 2 3 2 4 2 7 4" xfId="9636" xr:uid="{00000000-0005-0000-0000-0000E64A0000}"/>
    <cellStyle name="Normal 2 3 2 4 2 7 4 2" xfId="25932" xr:uid="{00000000-0005-0000-0000-0000E74A0000}"/>
    <cellStyle name="Normal 2 3 2 4 2 7 5" xfId="17786" xr:uid="{00000000-0005-0000-0000-0000E84A0000}"/>
    <cellStyle name="Normal 2 3 2 4 2 8" xfId="2909" xr:uid="{00000000-0005-0000-0000-0000E94A0000}"/>
    <cellStyle name="Normal 2 3 2 4 2 8 2" xfId="11055" xr:uid="{00000000-0005-0000-0000-0000EA4A0000}"/>
    <cellStyle name="Normal 2 3 2 4 2 8 2 2" xfId="27351" xr:uid="{00000000-0005-0000-0000-0000EB4A0000}"/>
    <cellStyle name="Normal 2 3 2 4 2 8 3" xfId="19205" xr:uid="{00000000-0005-0000-0000-0000EC4A0000}"/>
    <cellStyle name="Normal 2 3 2 4 2 9" xfId="5379" xr:uid="{00000000-0005-0000-0000-0000ED4A0000}"/>
    <cellStyle name="Normal 2 3 2 4 2 9 2" xfId="13525" xr:uid="{00000000-0005-0000-0000-0000EE4A0000}"/>
    <cellStyle name="Normal 2 3 2 4 2 9 2 2" xfId="29821" xr:uid="{00000000-0005-0000-0000-0000EF4A0000}"/>
    <cellStyle name="Normal 2 3 2 4 2 9 3" xfId="21675" xr:uid="{00000000-0005-0000-0000-0000F04A0000}"/>
    <cellStyle name="Normal 2 3 2 4 3" xfId="125" xr:uid="{00000000-0005-0000-0000-0000F14A0000}"/>
    <cellStyle name="Normal 2 3 2 4 3 2" xfId="469" xr:uid="{00000000-0005-0000-0000-0000F24A0000}"/>
    <cellStyle name="Normal 2 3 2 4 3 2 2" xfId="1175" xr:uid="{00000000-0005-0000-0000-0000F34A0000}"/>
    <cellStyle name="Normal 2 3 2 4 3 2 2 2" xfId="2585" xr:uid="{00000000-0005-0000-0000-0000F44A0000}"/>
    <cellStyle name="Normal 2 3 2 4 3 2 2 2 2" xfId="5070" xr:uid="{00000000-0005-0000-0000-0000F54A0000}"/>
    <cellStyle name="Normal 2 3 2 4 3 2 2 2 2 2" xfId="13216" xr:uid="{00000000-0005-0000-0000-0000F64A0000}"/>
    <cellStyle name="Normal 2 3 2 4 3 2 2 2 2 2 2" xfId="29512" xr:uid="{00000000-0005-0000-0000-0000F74A0000}"/>
    <cellStyle name="Normal 2 3 2 4 3 2 2 2 2 3" xfId="21366" xr:uid="{00000000-0005-0000-0000-0000F84A0000}"/>
    <cellStyle name="Normal 2 3 2 4 3 2 2 2 3" xfId="7884" xr:uid="{00000000-0005-0000-0000-0000F94A0000}"/>
    <cellStyle name="Normal 2 3 2 4 3 2 2 2 3 2" xfId="16030" xr:uid="{00000000-0005-0000-0000-0000FA4A0000}"/>
    <cellStyle name="Normal 2 3 2 4 3 2 2 2 3 2 2" xfId="32326" xr:uid="{00000000-0005-0000-0000-0000FB4A0000}"/>
    <cellStyle name="Normal 2 3 2 4 3 2 2 2 3 3" xfId="24180" xr:uid="{00000000-0005-0000-0000-0000FC4A0000}"/>
    <cellStyle name="Normal 2 3 2 4 3 2 2 2 4" xfId="10731" xr:uid="{00000000-0005-0000-0000-0000FD4A0000}"/>
    <cellStyle name="Normal 2 3 2 4 3 2 2 2 4 2" xfId="27027" xr:uid="{00000000-0005-0000-0000-0000FE4A0000}"/>
    <cellStyle name="Normal 2 3 2 4 3 2 2 2 5" xfId="18881" xr:uid="{00000000-0005-0000-0000-0000FF4A0000}"/>
    <cellStyle name="Normal 2 3 2 4 3 2 2 3" xfId="3852" xr:uid="{00000000-0005-0000-0000-0000004B0000}"/>
    <cellStyle name="Normal 2 3 2 4 3 2 2 3 2" xfId="11998" xr:uid="{00000000-0005-0000-0000-0000014B0000}"/>
    <cellStyle name="Normal 2 3 2 4 3 2 2 3 2 2" xfId="28294" xr:uid="{00000000-0005-0000-0000-0000024B0000}"/>
    <cellStyle name="Normal 2 3 2 4 3 2 2 3 3" xfId="20148" xr:uid="{00000000-0005-0000-0000-0000034B0000}"/>
    <cellStyle name="Normal 2 3 2 4 3 2 2 4" xfId="6474" xr:uid="{00000000-0005-0000-0000-0000044B0000}"/>
    <cellStyle name="Normal 2 3 2 4 3 2 2 4 2" xfId="14620" xr:uid="{00000000-0005-0000-0000-0000054B0000}"/>
    <cellStyle name="Normal 2 3 2 4 3 2 2 4 2 2" xfId="30916" xr:uid="{00000000-0005-0000-0000-0000064B0000}"/>
    <cellStyle name="Normal 2 3 2 4 3 2 2 4 3" xfId="22770" xr:uid="{00000000-0005-0000-0000-0000074B0000}"/>
    <cellStyle name="Normal 2 3 2 4 3 2 2 5" xfId="9321" xr:uid="{00000000-0005-0000-0000-0000084B0000}"/>
    <cellStyle name="Normal 2 3 2 4 3 2 2 5 2" xfId="25617" xr:uid="{00000000-0005-0000-0000-0000094B0000}"/>
    <cellStyle name="Normal 2 3 2 4 3 2 2 6" xfId="17471" xr:uid="{00000000-0005-0000-0000-00000A4B0000}"/>
    <cellStyle name="Normal 2 3 2 4 3 2 3" xfId="1880" xr:uid="{00000000-0005-0000-0000-00000B4B0000}"/>
    <cellStyle name="Normal 2 3 2 4 3 2 3 2" xfId="4461" xr:uid="{00000000-0005-0000-0000-00000C4B0000}"/>
    <cellStyle name="Normal 2 3 2 4 3 2 3 2 2" xfId="12607" xr:uid="{00000000-0005-0000-0000-00000D4B0000}"/>
    <cellStyle name="Normal 2 3 2 4 3 2 3 2 2 2" xfId="28903" xr:uid="{00000000-0005-0000-0000-00000E4B0000}"/>
    <cellStyle name="Normal 2 3 2 4 3 2 3 2 3" xfId="20757" xr:uid="{00000000-0005-0000-0000-00000F4B0000}"/>
    <cellStyle name="Normal 2 3 2 4 3 2 3 3" xfId="7179" xr:uid="{00000000-0005-0000-0000-0000104B0000}"/>
    <cellStyle name="Normal 2 3 2 4 3 2 3 3 2" xfId="15325" xr:uid="{00000000-0005-0000-0000-0000114B0000}"/>
    <cellStyle name="Normal 2 3 2 4 3 2 3 3 2 2" xfId="31621" xr:uid="{00000000-0005-0000-0000-0000124B0000}"/>
    <cellStyle name="Normal 2 3 2 4 3 2 3 3 3" xfId="23475" xr:uid="{00000000-0005-0000-0000-0000134B0000}"/>
    <cellStyle name="Normal 2 3 2 4 3 2 3 4" xfId="10026" xr:uid="{00000000-0005-0000-0000-0000144B0000}"/>
    <cellStyle name="Normal 2 3 2 4 3 2 3 4 2" xfId="26322" xr:uid="{00000000-0005-0000-0000-0000154B0000}"/>
    <cellStyle name="Normal 2 3 2 4 3 2 3 5" xfId="18176" xr:uid="{00000000-0005-0000-0000-0000164B0000}"/>
    <cellStyle name="Normal 2 3 2 4 3 2 4" xfId="3243" xr:uid="{00000000-0005-0000-0000-0000174B0000}"/>
    <cellStyle name="Normal 2 3 2 4 3 2 4 2" xfId="11389" xr:uid="{00000000-0005-0000-0000-0000184B0000}"/>
    <cellStyle name="Normal 2 3 2 4 3 2 4 2 2" xfId="27685" xr:uid="{00000000-0005-0000-0000-0000194B0000}"/>
    <cellStyle name="Normal 2 3 2 4 3 2 4 3" xfId="19539" xr:uid="{00000000-0005-0000-0000-00001A4B0000}"/>
    <cellStyle name="Normal 2 3 2 4 3 2 5" xfId="5769" xr:uid="{00000000-0005-0000-0000-00001B4B0000}"/>
    <cellStyle name="Normal 2 3 2 4 3 2 5 2" xfId="13915" xr:uid="{00000000-0005-0000-0000-00001C4B0000}"/>
    <cellStyle name="Normal 2 3 2 4 3 2 5 2 2" xfId="30211" xr:uid="{00000000-0005-0000-0000-00001D4B0000}"/>
    <cellStyle name="Normal 2 3 2 4 3 2 5 3" xfId="22065" xr:uid="{00000000-0005-0000-0000-00001E4B0000}"/>
    <cellStyle name="Normal 2 3 2 4 3 2 6" xfId="8616" xr:uid="{00000000-0005-0000-0000-00001F4B0000}"/>
    <cellStyle name="Normal 2 3 2 4 3 2 6 2" xfId="24912" xr:uid="{00000000-0005-0000-0000-0000204B0000}"/>
    <cellStyle name="Normal 2 3 2 4 3 2 7" xfId="16766" xr:uid="{00000000-0005-0000-0000-0000214B0000}"/>
    <cellStyle name="Normal 2 3 2 4 3 3" xfId="831" xr:uid="{00000000-0005-0000-0000-0000224B0000}"/>
    <cellStyle name="Normal 2 3 2 4 3 3 2" xfId="2241" xr:uid="{00000000-0005-0000-0000-0000234B0000}"/>
    <cellStyle name="Normal 2 3 2 4 3 3 2 2" xfId="4774" xr:uid="{00000000-0005-0000-0000-0000244B0000}"/>
    <cellStyle name="Normal 2 3 2 4 3 3 2 2 2" xfId="12920" xr:uid="{00000000-0005-0000-0000-0000254B0000}"/>
    <cellStyle name="Normal 2 3 2 4 3 3 2 2 2 2" xfId="29216" xr:uid="{00000000-0005-0000-0000-0000264B0000}"/>
    <cellStyle name="Normal 2 3 2 4 3 3 2 2 3" xfId="21070" xr:uid="{00000000-0005-0000-0000-0000274B0000}"/>
    <cellStyle name="Normal 2 3 2 4 3 3 2 3" xfId="7540" xr:uid="{00000000-0005-0000-0000-0000284B0000}"/>
    <cellStyle name="Normal 2 3 2 4 3 3 2 3 2" xfId="15686" xr:uid="{00000000-0005-0000-0000-0000294B0000}"/>
    <cellStyle name="Normal 2 3 2 4 3 3 2 3 2 2" xfId="31982" xr:uid="{00000000-0005-0000-0000-00002A4B0000}"/>
    <cellStyle name="Normal 2 3 2 4 3 3 2 3 3" xfId="23836" xr:uid="{00000000-0005-0000-0000-00002B4B0000}"/>
    <cellStyle name="Normal 2 3 2 4 3 3 2 4" xfId="10387" xr:uid="{00000000-0005-0000-0000-00002C4B0000}"/>
    <cellStyle name="Normal 2 3 2 4 3 3 2 4 2" xfId="26683" xr:uid="{00000000-0005-0000-0000-00002D4B0000}"/>
    <cellStyle name="Normal 2 3 2 4 3 3 2 5" xfId="18537" xr:uid="{00000000-0005-0000-0000-00002E4B0000}"/>
    <cellStyle name="Normal 2 3 2 4 3 3 3" xfId="3556" xr:uid="{00000000-0005-0000-0000-00002F4B0000}"/>
    <cellStyle name="Normal 2 3 2 4 3 3 3 2" xfId="11702" xr:uid="{00000000-0005-0000-0000-0000304B0000}"/>
    <cellStyle name="Normal 2 3 2 4 3 3 3 2 2" xfId="27998" xr:uid="{00000000-0005-0000-0000-0000314B0000}"/>
    <cellStyle name="Normal 2 3 2 4 3 3 3 3" xfId="19852" xr:uid="{00000000-0005-0000-0000-0000324B0000}"/>
    <cellStyle name="Normal 2 3 2 4 3 3 4" xfId="6130" xr:uid="{00000000-0005-0000-0000-0000334B0000}"/>
    <cellStyle name="Normal 2 3 2 4 3 3 4 2" xfId="14276" xr:uid="{00000000-0005-0000-0000-0000344B0000}"/>
    <cellStyle name="Normal 2 3 2 4 3 3 4 2 2" xfId="30572" xr:uid="{00000000-0005-0000-0000-0000354B0000}"/>
    <cellStyle name="Normal 2 3 2 4 3 3 4 3" xfId="22426" xr:uid="{00000000-0005-0000-0000-0000364B0000}"/>
    <cellStyle name="Normal 2 3 2 4 3 3 5" xfId="8977" xr:uid="{00000000-0005-0000-0000-0000374B0000}"/>
    <cellStyle name="Normal 2 3 2 4 3 3 5 2" xfId="25273" xr:uid="{00000000-0005-0000-0000-0000384B0000}"/>
    <cellStyle name="Normal 2 3 2 4 3 3 6" xfId="17127" xr:uid="{00000000-0005-0000-0000-0000394B0000}"/>
    <cellStyle name="Normal 2 3 2 4 3 4" xfId="1536" xr:uid="{00000000-0005-0000-0000-00003A4B0000}"/>
    <cellStyle name="Normal 2 3 2 4 3 4 2" xfId="4165" xr:uid="{00000000-0005-0000-0000-00003B4B0000}"/>
    <cellStyle name="Normal 2 3 2 4 3 4 2 2" xfId="12311" xr:uid="{00000000-0005-0000-0000-00003C4B0000}"/>
    <cellStyle name="Normal 2 3 2 4 3 4 2 2 2" xfId="28607" xr:uid="{00000000-0005-0000-0000-00003D4B0000}"/>
    <cellStyle name="Normal 2 3 2 4 3 4 2 3" xfId="20461" xr:uid="{00000000-0005-0000-0000-00003E4B0000}"/>
    <cellStyle name="Normal 2 3 2 4 3 4 3" xfId="6835" xr:uid="{00000000-0005-0000-0000-00003F4B0000}"/>
    <cellStyle name="Normal 2 3 2 4 3 4 3 2" xfId="14981" xr:uid="{00000000-0005-0000-0000-0000404B0000}"/>
    <cellStyle name="Normal 2 3 2 4 3 4 3 2 2" xfId="31277" xr:uid="{00000000-0005-0000-0000-0000414B0000}"/>
    <cellStyle name="Normal 2 3 2 4 3 4 3 3" xfId="23131" xr:uid="{00000000-0005-0000-0000-0000424B0000}"/>
    <cellStyle name="Normal 2 3 2 4 3 4 4" xfId="9682" xr:uid="{00000000-0005-0000-0000-0000434B0000}"/>
    <cellStyle name="Normal 2 3 2 4 3 4 4 2" xfId="25978" xr:uid="{00000000-0005-0000-0000-0000444B0000}"/>
    <cellStyle name="Normal 2 3 2 4 3 4 5" xfId="17832" xr:uid="{00000000-0005-0000-0000-0000454B0000}"/>
    <cellStyle name="Normal 2 3 2 4 3 5" xfId="2947" xr:uid="{00000000-0005-0000-0000-0000464B0000}"/>
    <cellStyle name="Normal 2 3 2 4 3 5 2" xfId="11093" xr:uid="{00000000-0005-0000-0000-0000474B0000}"/>
    <cellStyle name="Normal 2 3 2 4 3 5 2 2" xfId="27389" xr:uid="{00000000-0005-0000-0000-0000484B0000}"/>
    <cellStyle name="Normal 2 3 2 4 3 5 3" xfId="19243" xr:uid="{00000000-0005-0000-0000-0000494B0000}"/>
    <cellStyle name="Normal 2 3 2 4 3 6" xfId="5425" xr:uid="{00000000-0005-0000-0000-00004A4B0000}"/>
    <cellStyle name="Normal 2 3 2 4 3 6 2" xfId="13571" xr:uid="{00000000-0005-0000-0000-00004B4B0000}"/>
    <cellStyle name="Normal 2 3 2 4 3 6 2 2" xfId="29867" xr:uid="{00000000-0005-0000-0000-00004C4B0000}"/>
    <cellStyle name="Normal 2 3 2 4 3 6 3" xfId="21721" xr:uid="{00000000-0005-0000-0000-00004D4B0000}"/>
    <cellStyle name="Normal 2 3 2 4 3 7" xfId="8272" xr:uid="{00000000-0005-0000-0000-00004E4B0000}"/>
    <cellStyle name="Normal 2 3 2 4 3 7 2" xfId="24568" xr:uid="{00000000-0005-0000-0000-00004F4B0000}"/>
    <cellStyle name="Normal 2 3 2 4 3 8" xfId="16422" xr:uid="{00000000-0005-0000-0000-0000504B0000}"/>
    <cellStyle name="Normal 2 3 2 4 4" xfId="210" xr:uid="{00000000-0005-0000-0000-0000514B0000}"/>
    <cellStyle name="Normal 2 3 2 4 4 2" xfId="554" xr:uid="{00000000-0005-0000-0000-0000524B0000}"/>
    <cellStyle name="Normal 2 3 2 4 4 2 2" xfId="1260" xr:uid="{00000000-0005-0000-0000-0000534B0000}"/>
    <cellStyle name="Normal 2 3 2 4 4 2 2 2" xfId="2670" xr:uid="{00000000-0005-0000-0000-0000544B0000}"/>
    <cellStyle name="Normal 2 3 2 4 4 2 2 2 2" xfId="5144" xr:uid="{00000000-0005-0000-0000-0000554B0000}"/>
    <cellStyle name="Normal 2 3 2 4 4 2 2 2 2 2" xfId="13290" xr:uid="{00000000-0005-0000-0000-0000564B0000}"/>
    <cellStyle name="Normal 2 3 2 4 4 2 2 2 2 2 2" xfId="29586" xr:uid="{00000000-0005-0000-0000-0000574B0000}"/>
    <cellStyle name="Normal 2 3 2 4 4 2 2 2 2 3" xfId="21440" xr:uid="{00000000-0005-0000-0000-0000584B0000}"/>
    <cellStyle name="Normal 2 3 2 4 4 2 2 2 3" xfId="7969" xr:uid="{00000000-0005-0000-0000-0000594B0000}"/>
    <cellStyle name="Normal 2 3 2 4 4 2 2 2 3 2" xfId="16115" xr:uid="{00000000-0005-0000-0000-00005A4B0000}"/>
    <cellStyle name="Normal 2 3 2 4 4 2 2 2 3 2 2" xfId="32411" xr:uid="{00000000-0005-0000-0000-00005B4B0000}"/>
    <cellStyle name="Normal 2 3 2 4 4 2 2 2 3 3" xfId="24265" xr:uid="{00000000-0005-0000-0000-00005C4B0000}"/>
    <cellStyle name="Normal 2 3 2 4 4 2 2 2 4" xfId="10816" xr:uid="{00000000-0005-0000-0000-00005D4B0000}"/>
    <cellStyle name="Normal 2 3 2 4 4 2 2 2 4 2" xfId="27112" xr:uid="{00000000-0005-0000-0000-00005E4B0000}"/>
    <cellStyle name="Normal 2 3 2 4 4 2 2 2 5" xfId="18966" xr:uid="{00000000-0005-0000-0000-00005F4B0000}"/>
    <cellStyle name="Normal 2 3 2 4 4 2 2 3" xfId="3926" xr:uid="{00000000-0005-0000-0000-0000604B0000}"/>
    <cellStyle name="Normal 2 3 2 4 4 2 2 3 2" xfId="12072" xr:uid="{00000000-0005-0000-0000-0000614B0000}"/>
    <cellStyle name="Normal 2 3 2 4 4 2 2 3 2 2" xfId="28368" xr:uid="{00000000-0005-0000-0000-0000624B0000}"/>
    <cellStyle name="Normal 2 3 2 4 4 2 2 3 3" xfId="20222" xr:uid="{00000000-0005-0000-0000-0000634B0000}"/>
    <cellStyle name="Normal 2 3 2 4 4 2 2 4" xfId="6559" xr:uid="{00000000-0005-0000-0000-0000644B0000}"/>
    <cellStyle name="Normal 2 3 2 4 4 2 2 4 2" xfId="14705" xr:uid="{00000000-0005-0000-0000-0000654B0000}"/>
    <cellStyle name="Normal 2 3 2 4 4 2 2 4 2 2" xfId="31001" xr:uid="{00000000-0005-0000-0000-0000664B0000}"/>
    <cellStyle name="Normal 2 3 2 4 4 2 2 4 3" xfId="22855" xr:uid="{00000000-0005-0000-0000-0000674B0000}"/>
    <cellStyle name="Normal 2 3 2 4 4 2 2 5" xfId="9406" xr:uid="{00000000-0005-0000-0000-0000684B0000}"/>
    <cellStyle name="Normal 2 3 2 4 4 2 2 5 2" xfId="25702" xr:uid="{00000000-0005-0000-0000-0000694B0000}"/>
    <cellStyle name="Normal 2 3 2 4 4 2 2 6" xfId="17556" xr:uid="{00000000-0005-0000-0000-00006A4B0000}"/>
    <cellStyle name="Normal 2 3 2 4 4 2 3" xfId="1965" xr:uid="{00000000-0005-0000-0000-00006B4B0000}"/>
    <cellStyle name="Normal 2 3 2 4 4 2 3 2" xfId="4535" xr:uid="{00000000-0005-0000-0000-00006C4B0000}"/>
    <cellStyle name="Normal 2 3 2 4 4 2 3 2 2" xfId="12681" xr:uid="{00000000-0005-0000-0000-00006D4B0000}"/>
    <cellStyle name="Normal 2 3 2 4 4 2 3 2 2 2" xfId="28977" xr:uid="{00000000-0005-0000-0000-00006E4B0000}"/>
    <cellStyle name="Normal 2 3 2 4 4 2 3 2 3" xfId="20831" xr:uid="{00000000-0005-0000-0000-00006F4B0000}"/>
    <cellStyle name="Normal 2 3 2 4 4 2 3 3" xfId="7264" xr:uid="{00000000-0005-0000-0000-0000704B0000}"/>
    <cellStyle name="Normal 2 3 2 4 4 2 3 3 2" xfId="15410" xr:uid="{00000000-0005-0000-0000-0000714B0000}"/>
    <cellStyle name="Normal 2 3 2 4 4 2 3 3 2 2" xfId="31706" xr:uid="{00000000-0005-0000-0000-0000724B0000}"/>
    <cellStyle name="Normal 2 3 2 4 4 2 3 3 3" xfId="23560" xr:uid="{00000000-0005-0000-0000-0000734B0000}"/>
    <cellStyle name="Normal 2 3 2 4 4 2 3 4" xfId="10111" xr:uid="{00000000-0005-0000-0000-0000744B0000}"/>
    <cellStyle name="Normal 2 3 2 4 4 2 3 4 2" xfId="26407" xr:uid="{00000000-0005-0000-0000-0000754B0000}"/>
    <cellStyle name="Normal 2 3 2 4 4 2 3 5" xfId="18261" xr:uid="{00000000-0005-0000-0000-0000764B0000}"/>
    <cellStyle name="Normal 2 3 2 4 4 2 4" xfId="3317" xr:uid="{00000000-0005-0000-0000-0000774B0000}"/>
    <cellStyle name="Normal 2 3 2 4 4 2 4 2" xfId="11463" xr:uid="{00000000-0005-0000-0000-0000784B0000}"/>
    <cellStyle name="Normal 2 3 2 4 4 2 4 2 2" xfId="27759" xr:uid="{00000000-0005-0000-0000-0000794B0000}"/>
    <cellStyle name="Normal 2 3 2 4 4 2 4 3" xfId="19613" xr:uid="{00000000-0005-0000-0000-00007A4B0000}"/>
    <cellStyle name="Normal 2 3 2 4 4 2 5" xfId="5854" xr:uid="{00000000-0005-0000-0000-00007B4B0000}"/>
    <cellStyle name="Normal 2 3 2 4 4 2 5 2" xfId="14000" xr:uid="{00000000-0005-0000-0000-00007C4B0000}"/>
    <cellStyle name="Normal 2 3 2 4 4 2 5 2 2" xfId="30296" xr:uid="{00000000-0005-0000-0000-00007D4B0000}"/>
    <cellStyle name="Normal 2 3 2 4 4 2 5 3" xfId="22150" xr:uid="{00000000-0005-0000-0000-00007E4B0000}"/>
    <cellStyle name="Normal 2 3 2 4 4 2 6" xfId="8701" xr:uid="{00000000-0005-0000-0000-00007F4B0000}"/>
    <cellStyle name="Normal 2 3 2 4 4 2 6 2" xfId="24997" xr:uid="{00000000-0005-0000-0000-0000804B0000}"/>
    <cellStyle name="Normal 2 3 2 4 4 2 7" xfId="16851" xr:uid="{00000000-0005-0000-0000-0000814B0000}"/>
    <cellStyle name="Normal 2 3 2 4 4 3" xfId="916" xr:uid="{00000000-0005-0000-0000-0000824B0000}"/>
    <cellStyle name="Normal 2 3 2 4 4 3 2" xfId="2326" xr:uid="{00000000-0005-0000-0000-0000834B0000}"/>
    <cellStyle name="Normal 2 3 2 4 4 3 2 2" xfId="4848" xr:uid="{00000000-0005-0000-0000-0000844B0000}"/>
    <cellStyle name="Normal 2 3 2 4 4 3 2 2 2" xfId="12994" xr:uid="{00000000-0005-0000-0000-0000854B0000}"/>
    <cellStyle name="Normal 2 3 2 4 4 3 2 2 2 2" xfId="29290" xr:uid="{00000000-0005-0000-0000-0000864B0000}"/>
    <cellStyle name="Normal 2 3 2 4 4 3 2 2 3" xfId="21144" xr:uid="{00000000-0005-0000-0000-0000874B0000}"/>
    <cellStyle name="Normal 2 3 2 4 4 3 2 3" xfId="7625" xr:uid="{00000000-0005-0000-0000-0000884B0000}"/>
    <cellStyle name="Normal 2 3 2 4 4 3 2 3 2" xfId="15771" xr:uid="{00000000-0005-0000-0000-0000894B0000}"/>
    <cellStyle name="Normal 2 3 2 4 4 3 2 3 2 2" xfId="32067" xr:uid="{00000000-0005-0000-0000-00008A4B0000}"/>
    <cellStyle name="Normal 2 3 2 4 4 3 2 3 3" xfId="23921" xr:uid="{00000000-0005-0000-0000-00008B4B0000}"/>
    <cellStyle name="Normal 2 3 2 4 4 3 2 4" xfId="10472" xr:uid="{00000000-0005-0000-0000-00008C4B0000}"/>
    <cellStyle name="Normal 2 3 2 4 4 3 2 4 2" xfId="26768" xr:uid="{00000000-0005-0000-0000-00008D4B0000}"/>
    <cellStyle name="Normal 2 3 2 4 4 3 2 5" xfId="18622" xr:uid="{00000000-0005-0000-0000-00008E4B0000}"/>
    <cellStyle name="Normal 2 3 2 4 4 3 3" xfId="3630" xr:uid="{00000000-0005-0000-0000-00008F4B0000}"/>
    <cellStyle name="Normal 2 3 2 4 4 3 3 2" xfId="11776" xr:uid="{00000000-0005-0000-0000-0000904B0000}"/>
    <cellStyle name="Normal 2 3 2 4 4 3 3 2 2" xfId="28072" xr:uid="{00000000-0005-0000-0000-0000914B0000}"/>
    <cellStyle name="Normal 2 3 2 4 4 3 3 3" xfId="19926" xr:uid="{00000000-0005-0000-0000-0000924B0000}"/>
    <cellStyle name="Normal 2 3 2 4 4 3 4" xfId="6215" xr:uid="{00000000-0005-0000-0000-0000934B0000}"/>
    <cellStyle name="Normal 2 3 2 4 4 3 4 2" xfId="14361" xr:uid="{00000000-0005-0000-0000-0000944B0000}"/>
    <cellStyle name="Normal 2 3 2 4 4 3 4 2 2" xfId="30657" xr:uid="{00000000-0005-0000-0000-0000954B0000}"/>
    <cellStyle name="Normal 2 3 2 4 4 3 4 3" xfId="22511" xr:uid="{00000000-0005-0000-0000-0000964B0000}"/>
    <cellStyle name="Normal 2 3 2 4 4 3 5" xfId="9062" xr:uid="{00000000-0005-0000-0000-0000974B0000}"/>
    <cellStyle name="Normal 2 3 2 4 4 3 5 2" xfId="25358" xr:uid="{00000000-0005-0000-0000-0000984B0000}"/>
    <cellStyle name="Normal 2 3 2 4 4 3 6" xfId="17212" xr:uid="{00000000-0005-0000-0000-0000994B0000}"/>
    <cellStyle name="Normal 2 3 2 4 4 4" xfId="1621" xr:uid="{00000000-0005-0000-0000-00009A4B0000}"/>
    <cellStyle name="Normal 2 3 2 4 4 4 2" xfId="4239" xr:uid="{00000000-0005-0000-0000-00009B4B0000}"/>
    <cellStyle name="Normal 2 3 2 4 4 4 2 2" xfId="12385" xr:uid="{00000000-0005-0000-0000-00009C4B0000}"/>
    <cellStyle name="Normal 2 3 2 4 4 4 2 2 2" xfId="28681" xr:uid="{00000000-0005-0000-0000-00009D4B0000}"/>
    <cellStyle name="Normal 2 3 2 4 4 4 2 3" xfId="20535" xr:uid="{00000000-0005-0000-0000-00009E4B0000}"/>
    <cellStyle name="Normal 2 3 2 4 4 4 3" xfId="6920" xr:uid="{00000000-0005-0000-0000-00009F4B0000}"/>
    <cellStyle name="Normal 2 3 2 4 4 4 3 2" xfId="15066" xr:uid="{00000000-0005-0000-0000-0000A04B0000}"/>
    <cellStyle name="Normal 2 3 2 4 4 4 3 2 2" xfId="31362" xr:uid="{00000000-0005-0000-0000-0000A14B0000}"/>
    <cellStyle name="Normal 2 3 2 4 4 4 3 3" xfId="23216" xr:uid="{00000000-0005-0000-0000-0000A24B0000}"/>
    <cellStyle name="Normal 2 3 2 4 4 4 4" xfId="9767" xr:uid="{00000000-0005-0000-0000-0000A34B0000}"/>
    <cellStyle name="Normal 2 3 2 4 4 4 4 2" xfId="26063" xr:uid="{00000000-0005-0000-0000-0000A44B0000}"/>
    <cellStyle name="Normal 2 3 2 4 4 4 5" xfId="17917" xr:uid="{00000000-0005-0000-0000-0000A54B0000}"/>
    <cellStyle name="Normal 2 3 2 4 4 5" xfId="3021" xr:uid="{00000000-0005-0000-0000-0000A64B0000}"/>
    <cellStyle name="Normal 2 3 2 4 4 5 2" xfId="11167" xr:uid="{00000000-0005-0000-0000-0000A74B0000}"/>
    <cellStyle name="Normal 2 3 2 4 4 5 2 2" xfId="27463" xr:uid="{00000000-0005-0000-0000-0000A84B0000}"/>
    <cellStyle name="Normal 2 3 2 4 4 5 3" xfId="19317" xr:uid="{00000000-0005-0000-0000-0000A94B0000}"/>
    <cellStyle name="Normal 2 3 2 4 4 6" xfId="5510" xr:uid="{00000000-0005-0000-0000-0000AA4B0000}"/>
    <cellStyle name="Normal 2 3 2 4 4 6 2" xfId="13656" xr:uid="{00000000-0005-0000-0000-0000AB4B0000}"/>
    <cellStyle name="Normal 2 3 2 4 4 6 2 2" xfId="29952" xr:uid="{00000000-0005-0000-0000-0000AC4B0000}"/>
    <cellStyle name="Normal 2 3 2 4 4 6 3" xfId="21806" xr:uid="{00000000-0005-0000-0000-0000AD4B0000}"/>
    <cellStyle name="Normal 2 3 2 4 4 7" xfId="8357" xr:uid="{00000000-0005-0000-0000-0000AE4B0000}"/>
    <cellStyle name="Normal 2 3 2 4 4 7 2" xfId="24653" xr:uid="{00000000-0005-0000-0000-0000AF4B0000}"/>
    <cellStyle name="Normal 2 3 2 4 4 8" xfId="16507" xr:uid="{00000000-0005-0000-0000-0000B04B0000}"/>
    <cellStyle name="Normal 2 3 2 4 5" xfId="289" xr:uid="{00000000-0005-0000-0000-0000B14B0000}"/>
    <cellStyle name="Normal 2 3 2 4 5 2" xfId="633" xr:uid="{00000000-0005-0000-0000-0000B24B0000}"/>
    <cellStyle name="Normal 2 3 2 4 5 2 2" xfId="1339" xr:uid="{00000000-0005-0000-0000-0000B34B0000}"/>
    <cellStyle name="Normal 2 3 2 4 5 2 2 2" xfId="2749" xr:uid="{00000000-0005-0000-0000-0000B44B0000}"/>
    <cellStyle name="Normal 2 3 2 4 5 2 2 2 2" xfId="5218" xr:uid="{00000000-0005-0000-0000-0000B54B0000}"/>
    <cellStyle name="Normal 2 3 2 4 5 2 2 2 2 2" xfId="13364" xr:uid="{00000000-0005-0000-0000-0000B64B0000}"/>
    <cellStyle name="Normal 2 3 2 4 5 2 2 2 2 2 2" xfId="29660" xr:uid="{00000000-0005-0000-0000-0000B74B0000}"/>
    <cellStyle name="Normal 2 3 2 4 5 2 2 2 2 3" xfId="21514" xr:uid="{00000000-0005-0000-0000-0000B84B0000}"/>
    <cellStyle name="Normal 2 3 2 4 5 2 2 2 3" xfId="8048" xr:uid="{00000000-0005-0000-0000-0000B94B0000}"/>
    <cellStyle name="Normal 2 3 2 4 5 2 2 2 3 2" xfId="16194" xr:uid="{00000000-0005-0000-0000-0000BA4B0000}"/>
    <cellStyle name="Normal 2 3 2 4 5 2 2 2 3 2 2" xfId="32490" xr:uid="{00000000-0005-0000-0000-0000BB4B0000}"/>
    <cellStyle name="Normal 2 3 2 4 5 2 2 2 3 3" xfId="24344" xr:uid="{00000000-0005-0000-0000-0000BC4B0000}"/>
    <cellStyle name="Normal 2 3 2 4 5 2 2 2 4" xfId="10895" xr:uid="{00000000-0005-0000-0000-0000BD4B0000}"/>
    <cellStyle name="Normal 2 3 2 4 5 2 2 2 4 2" xfId="27191" xr:uid="{00000000-0005-0000-0000-0000BE4B0000}"/>
    <cellStyle name="Normal 2 3 2 4 5 2 2 2 5" xfId="19045" xr:uid="{00000000-0005-0000-0000-0000BF4B0000}"/>
    <cellStyle name="Normal 2 3 2 4 5 2 2 3" xfId="4000" xr:uid="{00000000-0005-0000-0000-0000C04B0000}"/>
    <cellStyle name="Normal 2 3 2 4 5 2 2 3 2" xfId="12146" xr:uid="{00000000-0005-0000-0000-0000C14B0000}"/>
    <cellStyle name="Normal 2 3 2 4 5 2 2 3 2 2" xfId="28442" xr:uid="{00000000-0005-0000-0000-0000C24B0000}"/>
    <cellStyle name="Normal 2 3 2 4 5 2 2 3 3" xfId="20296" xr:uid="{00000000-0005-0000-0000-0000C34B0000}"/>
    <cellStyle name="Normal 2 3 2 4 5 2 2 4" xfId="6638" xr:uid="{00000000-0005-0000-0000-0000C44B0000}"/>
    <cellStyle name="Normal 2 3 2 4 5 2 2 4 2" xfId="14784" xr:uid="{00000000-0005-0000-0000-0000C54B0000}"/>
    <cellStyle name="Normal 2 3 2 4 5 2 2 4 2 2" xfId="31080" xr:uid="{00000000-0005-0000-0000-0000C64B0000}"/>
    <cellStyle name="Normal 2 3 2 4 5 2 2 4 3" xfId="22934" xr:uid="{00000000-0005-0000-0000-0000C74B0000}"/>
    <cellStyle name="Normal 2 3 2 4 5 2 2 5" xfId="9485" xr:uid="{00000000-0005-0000-0000-0000C84B0000}"/>
    <cellStyle name="Normal 2 3 2 4 5 2 2 5 2" xfId="25781" xr:uid="{00000000-0005-0000-0000-0000C94B0000}"/>
    <cellStyle name="Normal 2 3 2 4 5 2 2 6" xfId="17635" xr:uid="{00000000-0005-0000-0000-0000CA4B0000}"/>
    <cellStyle name="Normal 2 3 2 4 5 2 3" xfId="2044" xr:uid="{00000000-0005-0000-0000-0000CB4B0000}"/>
    <cellStyle name="Normal 2 3 2 4 5 2 3 2" xfId="4609" xr:uid="{00000000-0005-0000-0000-0000CC4B0000}"/>
    <cellStyle name="Normal 2 3 2 4 5 2 3 2 2" xfId="12755" xr:uid="{00000000-0005-0000-0000-0000CD4B0000}"/>
    <cellStyle name="Normal 2 3 2 4 5 2 3 2 2 2" xfId="29051" xr:uid="{00000000-0005-0000-0000-0000CE4B0000}"/>
    <cellStyle name="Normal 2 3 2 4 5 2 3 2 3" xfId="20905" xr:uid="{00000000-0005-0000-0000-0000CF4B0000}"/>
    <cellStyle name="Normal 2 3 2 4 5 2 3 3" xfId="7343" xr:uid="{00000000-0005-0000-0000-0000D04B0000}"/>
    <cellStyle name="Normal 2 3 2 4 5 2 3 3 2" xfId="15489" xr:uid="{00000000-0005-0000-0000-0000D14B0000}"/>
    <cellStyle name="Normal 2 3 2 4 5 2 3 3 2 2" xfId="31785" xr:uid="{00000000-0005-0000-0000-0000D24B0000}"/>
    <cellStyle name="Normal 2 3 2 4 5 2 3 3 3" xfId="23639" xr:uid="{00000000-0005-0000-0000-0000D34B0000}"/>
    <cellStyle name="Normal 2 3 2 4 5 2 3 4" xfId="10190" xr:uid="{00000000-0005-0000-0000-0000D44B0000}"/>
    <cellStyle name="Normal 2 3 2 4 5 2 3 4 2" xfId="26486" xr:uid="{00000000-0005-0000-0000-0000D54B0000}"/>
    <cellStyle name="Normal 2 3 2 4 5 2 3 5" xfId="18340" xr:uid="{00000000-0005-0000-0000-0000D64B0000}"/>
    <cellStyle name="Normal 2 3 2 4 5 2 4" xfId="3391" xr:uid="{00000000-0005-0000-0000-0000D74B0000}"/>
    <cellStyle name="Normal 2 3 2 4 5 2 4 2" xfId="11537" xr:uid="{00000000-0005-0000-0000-0000D84B0000}"/>
    <cellStyle name="Normal 2 3 2 4 5 2 4 2 2" xfId="27833" xr:uid="{00000000-0005-0000-0000-0000D94B0000}"/>
    <cellStyle name="Normal 2 3 2 4 5 2 4 3" xfId="19687" xr:uid="{00000000-0005-0000-0000-0000DA4B0000}"/>
    <cellStyle name="Normal 2 3 2 4 5 2 5" xfId="5933" xr:uid="{00000000-0005-0000-0000-0000DB4B0000}"/>
    <cellStyle name="Normal 2 3 2 4 5 2 5 2" xfId="14079" xr:uid="{00000000-0005-0000-0000-0000DC4B0000}"/>
    <cellStyle name="Normal 2 3 2 4 5 2 5 2 2" xfId="30375" xr:uid="{00000000-0005-0000-0000-0000DD4B0000}"/>
    <cellStyle name="Normal 2 3 2 4 5 2 5 3" xfId="22229" xr:uid="{00000000-0005-0000-0000-0000DE4B0000}"/>
    <cellStyle name="Normal 2 3 2 4 5 2 6" xfId="8780" xr:uid="{00000000-0005-0000-0000-0000DF4B0000}"/>
    <cellStyle name="Normal 2 3 2 4 5 2 6 2" xfId="25076" xr:uid="{00000000-0005-0000-0000-0000E04B0000}"/>
    <cellStyle name="Normal 2 3 2 4 5 2 7" xfId="16930" xr:uid="{00000000-0005-0000-0000-0000E14B0000}"/>
    <cellStyle name="Normal 2 3 2 4 5 3" xfId="995" xr:uid="{00000000-0005-0000-0000-0000E24B0000}"/>
    <cellStyle name="Normal 2 3 2 4 5 3 2" xfId="2405" xr:uid="{00000000-0005-0000-0000-0000E34B0000}"/>
    <cellStyle name="Normal 2 3 2 4 5 3 2 2" xfId="4922" xr:uid="{00000000-0005-0000-0000-0000E44B0000}"/>
    <cellStyle name="Normal 2 3 2 4 5 3 2 2 2" xfId="13068" xr:uid="{00000000-0005-0000-0000-0000E54B0000}"/>
    <cellStyle name="Normal 2 3 2 4 5 3 2 2 2 2" xfId="29364" xr:uid="{00000000-0005-0000-0000-0000E64B0000}"/>
    <cellStyle name="Normal 2 3 2 4 5 3 2 2 3" xfId="21218" xr:uid="{00000000-0005-0000-0000-0000E74B0000}"/>
    <cellStyle name="Normal 2 3 2 4 5 3 2 3" xfId="7704" xr:uid="{00000000-0005-0000-0000-0000E84B0000}"/>
    <cellStyle name="Normal 2 3 2 4 5 3 2 3 2" xfId="15850" xr:uid="{00000000-0005-0000-0000-0000E94B0000}"/>
    <cellStyle name="Normal 2 3 2 4 5 3 2 3 2 2" xfId="32146" xr:uid="{00000000-0005-0000-0000-0000EA4B0000}"/>
    <cellStyle name="Normal 2 3 2 4 5 3 2 3 3" xfId="24000" xr:uid="{00000000-0005-0000-0000-0000EB4B0000}"/>
    <cellStyle name="Normal 2 3 2 4 5 3 2 4" xfId="10551" xr:uid="{00000000-0005-0000-0000-0000EC4B0000}"/>
    <cellStyle name="Normal 2 3 2 4 5 3 2 4 2" xfId="26847" xr:uid="{00000000-0005-0000-0000-0000ED4B0000}"/>
    <cellStyle name="Normal 2 3 2 4 5 3 2 5" xfId="18701" xr:uid="{00000000-0005-0000-0000-0000EE4B0000}"/>
    <cellStyle name="Normal 2 3 2 4 5 3 3" xfId="3704" xr:uid="{00000000-0005-0000-0000-0000EF4B0000}"/>
    <cellStyle name="Normal 2 3 2 4 5 3 3 2" xfId="11850" xr:uid="{00000000-0005-0000-0000-0000F04B0000}"/>
    <cellStyle name="Normal 2 3 2 4 5 3 3 2 2" xfId="28146" xr:uid="{00000000-0005-0000-0000-0000F14B0000}"/>
    <cellStyle name="Normal 2 3 2 4 5 3 3 3" xfId="20000" xr:uid="{00000000-0005-0000-0000-0000F24B0000}"/>
    <cellStyle name="Normal 2 3 2 4 5 3 4" xfId="6294" xr:uid="{00000000-0005-0000-0000-0000F34B0000}"/>
    <cellStyle name="Normal 2 3 2 4 5 3 4 2" xfId="14440" xr:uid="{00000000-0005-0000-0000-0000F44B0000}"/>
    <cellStyle name="Normal 2 3 2 4 5 3 4 2 2" xfId="30736" xr:uid="{00000000-0005-0000-0000-0000F54B0000}"/>
    <cellStyle name="Normal 2 3 2 4 5 3 4 3" xfId="22590" xr:uid="{00000000-0005-0000-0000-0000F64B0000}"/>
    <cellStyle name="Normal 2 3 2 4 5 3 5" xfId="9141" xr:uid="{00000000-0005-0000-0000-0000F74B0000}"/>
    <cellStyle name="Normal 2 3 2 4 5 3 5 2" xfId="25437" xr:uid="{00000000-0005-0000-0000-0000F84B0000}"/>
    <cellStyle name="Normal 2 3 2 4 5 3 6" xfId="17291" xr:uid="{00000000-0005-0000-0000-0000F94B0000}"/>
    <cellStyle name="Normal 2 3 2 4 5 4" xfId="1700" xr:uid="{00000000-0005-0000-0000-0000FA4B0000}"/>
    <cellStyle name="Normal 2 3 2 4 5 4 2" xfId="4313" xr:uid="{00000000-0005-0000-0000-0000FB4B0000}"/>
    <cellStyle name="Normal 2 3 2 4 5 4 2 2" xfId="12459" xr:uid="{00000000-0005-0000-0000-0000FC4B0000}"/>
    <cellStyle name="Normal 2 3 2 4 5 4 2 2 2" xfId="28755" xr:uid="{00000000-0005-0000-0000-0000FD4B0000}"/>
    <cellStyle name="Normal 2 3 2 4 5 4 2 3" xfId="20609" xr:uid="{00000000-0005-0000-0000-0000FE4B0000}"/>
    <cellStyle name="Normal 2 3 2 4 5 4 3" xfId="6999" xr:uid="{00000000-0005-0000-0000-0000FF4B0000}"/>
    <cellStyle name="Normal 2 3 2 4 5 4 3 2" xfId="15145" xr:uid="{00000000-0005-0000-0000-0000004C0000}"/>
    <cellStyle name="Normal 2 3 2 4 5 4 3 2 2" xfId="31441" xr:uid="{00000000-0005-0000-0000-0000014C0000}"/>
    <cellStyle name="Normal 2 3 2 4 5 4 3 3" xfId="23295" xr:uid="{00000000-0005-0000-0000-0000024C0000}"/>
    <cellStyle name="Normal 2 3 2 4 5 4 4" xfId="9846" xr:uid="{00000000-0005-0000-0000-0000034C0000}"/>
    <cellStyle name="Normal 2 3 2 4 5 4 4 2" xfId="26142" xr:uid="{00000000-0005-0000-0000-0000044C0000}"/>
    <cellStyle name="Normal 2 3 2 4 5 4 5" xfId="17996" xr:uid="{00000000-0005-0000-0000-0000054C0000}"/>
    <cellStyle name="Normal 2 3 2 4 5 5" xfId="3095" xr:uid="{00000000-0005-0000-0000-0000064C0000}"/>
    <cellStyle name="Normal 2 3 2 4 5 5 2" xfId="11241" xr:uid="{00000000-0005-0000-0000-0000074C0000}"/>
    <cellStyle name="Normal 2 3 2 4 5 5 2 2" xfId="27537" xr:uid="{00000000-0005-0000-0000-0000084C0000}"/>
    <cellStyle name="Normal 2 3 2 4 5 5 3" xfId="19391" xr:uid="{00000000-0005-0000-0000-0000094C0000}"/>
    <cellStyle name="Normal 2 3 2 4 5 6" xfId="5589" xr:uid="{00000000-0005-0000-0000-00000A4C0000}"/>
    <cellStyle name="Normal 2 3 2 4 5 6 2" xfId="13735" xr:uid="{00000000-0005-0000-0000-00000B4C0000}"/>
    <cellStyle name="Normal 2 3 2 4 5 6 2 2" xfId="30031" xr:uid="{00000000-0005-0000-0000-00000C4C0000}"/>
    <cellStyle name="Normal 2 3 2 4 5 6 3" xfId="21885" xr:uid="{00000000-0005-0000-0000-00000D4C0000}"/>
    <cellStyle name="Normal 2 3 2 4 5 7" xfId="8436" xr:uid="{00000000-0005-0000-0000-00000E4C0000}"/>
    <cellStyle name="Normal 2 3 2 4 5 7 2" xfId="24732" xr:uid="{00000000-0005-0000-0000-00000F4C0000}"/>
    <cellStyle name="Normal 2 3 2 4 5 8" xfId="16586" xr:uid="{00000000-0005-0000-0000-0000104C0000}"/>
    <cellStyle name="Normal 2 3 2 4 6" xfId="379" xr:uid="{00000000-0005-0000-0000-0000114C0000}"/>
    <cellStyle name="Normal 2 3 2 4 6 2" xfId="1085" xr:uid="{00000000-0005-0000-0000-0000124C0000}"/>
    <cellStyle name="Normal 2 3 2 4 6 2 2" xfId="2495" xr:uid="{00000000-0005-0000-0000-0000134C0000}"/>
    <cellStyle name="Normal 2 3 2 4 6 2 2 2" xfId="4996" xr:uid="{00000000-0005-0000-0000-0000144C0000}"/>
    <cellStyle name="Normal 2 3 2 4 6 2 2 2 2" xfId="13142" xr:uid="{00000000-0005-0000-0000-0000154C0000}"/>
    <cellStyle name="Normal 2 3 2 4 6 2 2 2 2 2" xfId="29438" xr:uid="{00000000-0005-0000-0000-0000164C0000}"/>
    <cellStyle name="Normal 2 3 2 4 6 2 2 2 3" xfId="21292" xr:uid="{00000000-0005-0000-0000-0000174C0000}"/>
    <cellStyle name="Normal 2 3 2 4 6 2 2 3" xfId="7794" xr:uid="{00000000-0005-0000-0000-0000184C0000}"/>
    <cellStyle name="Normal 2 3 2 4 6 2 2 3 2" xfId="15940" xr:uid="{00000000-0005-0000-0000-0000194C0000}"/>
    <cellStyle name="Normal 2 3 2 4 6 2 2 3 2 2" xfId="32236" xr:uid="{00000000-0005-0000-0000-00001A4C0000}"/>
    <cellStyle name="Normal 2 3 2 4 6 2 2 3 3" xfId="24090" xr:uid="{00000000-0005-0000-0000-00001B4C0000}"/>
    <cellStyle name="Normal 2 3 2 4 6 2 2 4" xfId="10641" xr:uid="{00000000-0005-0000-0000-00001C4C0000}"/>
    <cellStyle name="Normal 2 3 2 4 6 2 2 4 2" xfId="26937" xr:uid="{00000000-0005-0000-0000-00001D4C0000}"/>
    <cellStyle name="Normal 2 3 2 4 6 2 2 5" xfId="18791" xr:uid="{00000000-0005-0000-0000-00001E4C0000}"/>
    <cellStyle name="Normal 2 3 2 4 6 2 3" xfId="3778" xr:uid="{00000000-0005-0000-0000-00001F4C0000}"/>
    <cellStyle name="Normal 2 3 2 4 6 2 3 2" xfId="11924" xr:uid="{00000000-0005-0000-0000-0000204C0000}"/>
    <cellStyle name="Normal 2 3 2 4 6 2 3 2 2" xfId="28220" xr:uid="{00000000-0005-0000-0000-0000214C0000}"/>
    <cellStyle name="Normal 2 3 2 4 6 2 3 3" xfId="20074" xr:uid="{00000000-0005-0000-0000-0000224C0000}"/>
    <cellStyle name="Normal 2 3 2 4 6 2 4" xfId="6384" xr:uid="{00000000-0005-0000-0000-0000234C0000}"/>
    <cellStyle name="Normal 2 3 2 4 6 2 4 2" xfId="14530" xr:uid="{00000000-0005-0000-0000-0000244C0000}"/>
    <cellStyle name="Normal 2 3 2 4 6 2 4 2 2" xfId="30826" xr:uid="{00000000-0005-0000-0000-0000254C0000}"/>
    <cellStyle name="Normal 2 3 2 4 6 2 4 3" xfId="22680" xr:uid="{00000000-0005-0000-0000-0000264C0000}"/>
    <cellStyle name="Normal 2 3 2 4 6 2 5" xfId="9231" xr:uid="{00000000-0005-0000-0000-0000274C0000}"/>
    <cellStyle name="Normal 2 3 2 4 6 2 5 2" xfId="25527" xr:uid="{00000000-0005-0000-0000-0000284C0000}"/>
    <cellStyle name="Normal 2 3 2 4 6 2 6" xfId="17381" xr:uid="{00000000-0005-0000-0000-0000294C0000}"/>
    <cellStyle name="Normal 2 3 2 4 6 3" xfId="1790" xr:uid="{00000000-0005-0000-0000-00002A4C0000}"/>
    <cellStyle name="Normal 2 3 2 4 6 3 2" xfId="4387" xr:uid="{00000000-0005-0000-0000-00002B4C0000}"/>
    <cellStyle name="Normal 2 3 2 4 6 3 2 2" xfId="12533" xr:uid="{00000000-0005-0000-0000-00002C4C0000}"/>
    <cellStyle name="Normal 2 3 2 4 6 3 2 2 2" xfId="28829" xr:uid="{00000000-0005-0000-0000-00002D4C0000}"/>
    <cellStyle name="Normal 2 3 2 4 6 3 2 3" xfId="20683" xr:uid="{00000000-0005-0000-0000-00002E4C0000}"/>
    <cellStyle name="Normal 2 3 2 4 6 3 3" xfId="7089" xr:uid="{00000000-0005-0000-0000-00002F4C0000}"/>
    <cellStyle name="Normal 2 3 2 4 6 3 3 2" xfId="15235" xr:uid="{00000000-0005-0000-0000-0000304C0000}"/>
    <cellStyle name="Normal 2 3 2 4 6 3 3 2 2" xfId="31531" xr:uid="{00000000-0005-0000-0000-0000314C0000}"/>
    <cellStyle name="Normal 2 3 2 4 6 3 3 3" xfId="23385" xr:uid="{00000000-0005-0000-0000-0000324C0000}"/>
    <cellStyle name="Normal 2 3 2 4 6 3 4" xfId="9936" xr:uid="{00000000-0005-0000-0000-0000334C0000}"/>
    <cellStyle name="Normal 2 3 2 4 6 3 4 2" xfId="26232" xr:uid="{00000000-0005-0000-0000-0000344C0000}"/>
    <cellStyle name="Normal 2 3 2 4 6 3 5" xfId="18086" xr:uid="{00000000-0005-0000-0000-0000354C0000}"/>
    <cellStyle name="Normal 2 3 2 4 6 4" xfId="3169" xr:uid="{00000000-0005-0000-0000-0000364C0000}"/>
    <cellStyle name="Normal 2 3 2 4 6 4 2" xfId="11315" xr:uid="{00000000-0005-0000-0000-0000374C0000}"/>
    <cellStyle name="Normal 2 3 2 4 6 4 2 2" xfId="27611" xr:uid="{00000000-0005-0000-0000-0000384C0000}"/>
    <cellStyle name="Normal 2 3 2 4 6 4 3" xfId="19465" xr:uid="{00000000-0005-0000-0000-0000394C0000}"/>
    <cellStyle name="Normal 2 3 2 4 6 5" xfId="5679" xr:uid="{00000000-0005-0000-0000-00003A4C0000}"/>
    <cellStyle name="Normal 2 3 2 4 6 5 2" xfId="13825" xr:uid="{00000000-0005-0000-0000-00003B4C0000}"/>
    <cellStyle name="Normal 2 3 2 4 6 5 2 2" xfId="30121" xr:uid="{00000000-0005-0000-0000-00003C4C0000}"/>
    <cellStyle name="Normal 2 3 2 4 6 5 3" xfId="21975" xr:uid="{00000000-0005-0000-0000-00003D4C0000}"/>
    <cellStyle name="Normal 2 3 2 4 6 6" xfId="8526" xr:uid="{00000000-0005-0000-0000-00003E4C0000}"/>
    <cellStyle name="Normal 2 3 2 4 6 6 2" xfId="24822" xr:uid="{00000000-0005-0000-0000-00003F4C0000}"/>
    <cellStyle name="Normal 2 3 2 4 6 7" xfId="16676" xr:uid="{00000000-0005-0000-0000-0000404C0000}"/>
    <cellStyle name="Normal 2 3 2 4 7" xfId="741" xr:uid="{00000000-0005-0000-0000-0000414C0000}"/>
    <cellStyle name="Normal 2 3 2 4 7 2" xfId="2151" xr:uid="{00000000-0005-0000-0000-0000424C0000}"/>
    <cellStyle name="Normal 2 3 2 4 7 2 2" xfId="4700" xr:uid="{00000000-0005-0000-0000-0000434C0000}"/>
    <cellStyle name="Normal 2 3 2 4 7 2 2 2" xfId="12846" xr:uid="{00000000-0005-0000-0000-0000444C0000}"/>
    <cellStyle name="Normal 2 3 2 4 7 2 2 2 2" xfId="29142" xr:uid="{00000000-0005-0000-0000-0000454C0000}"/>
    <cellStyle name="Normal 2 3 2 4 7 2 2 3" xfId="20996" xr:uid="{00000000-0005-0000-0000-0000464C0000}"/>
    <cellStyle name="Normal 2 3 2 4 7 2 3" xfId="7450" xr:uid="{00000000-0005-0000-0000-0000474C0000}"/>
    <cellStyle name="Normal 2 3 2 4 7 2 3 2" xfId="15596" xr:uid="{00000000-0005-0000-0000-0000484C0000}"/>
    <cellStyle name="Normal 2 3 2 4 7 2 3 2 2" xfId="31892" xr:uid="{00000000-0005-0000-0000-0000494C0000}"/>
    <cellStyle name="Normal 2 3 2 4 7 2 3 3" xfId="23746" xr:uid="{00000000-0005-0000-0000-00004A4C0000}"/>
    <cellStyle name="Normal 2 3 2 4 7 2 4" xfId="10297" xr:uid="{00000000-0005-0000-0000-00004B4C0000}"/>
    <cellStyle name="Normal 2 3 2 4 7 2 4 2" xfId="26593" xr:uid="{00000000-0005-0000-0000-00004C4C0000}"/>
    <cellStyle name="Normal 2 3 2 4 7 2 5" xfId="18447" xr:uid="{00000000-0005-0000-0000-00004D4C0000}"/>
    <cellStyle name="Normal 2 3 2 4 7 3" xfId="3482" xr:uid="{00000000-0005-0000-0000-00004E4C0000}"/>
    <cellStyle name="Normal 2 3 2 4 7 3 2" xfId="11628" xr:uid="{00000000-0005-0000-0000-00004F4C0000}"/>
    <cellStyle name="Normal 2 3 2 4 7 3 2 2" xfId="27924" xr:uid="{00000000-0005-0000-0000-0000504C0000}"/>
    <cellStyle name="Normal 2 3 2 4 7 3 3" xfId="19778" xr:uid="{00000000-0005-0000-0000-0000514C0000}"/>
    <cellStyle name="Normal 2 3 2 4 7 4" xfId="6040" xr:uid="{00000000-0005-0000-0000-0000524C0000}"/>
    <cellStyle name="Normal 2 3 2 4 7 4 2" xfId="14186" xr:uid="{00000000-0005-0000-0000-0000534C0000}"/>
    <cellStyle name="Normal 2 3 2 4 7 4 2 2" xfId="30482" xr:uid="{00000000-0005-0000-0000-0000544C0000}"/>
    <cellStyle name="Normal 2 3 2 4 7 4 3" xfId="22336" xr:uid="{00000000-0005-0000-0000-0000554C0000}"/>
    <cellStyle name="Normal 2 3 2 4 7 5" xfId="8887" xr:uid="{00000000-0005-0000-0000-0000564C0000}"/>
    <cellStyle name="Normal 2 3 2 4 7 5 2" xfId="25183" xr:uid="{00000000-0005-0000-0000-0000574C0000}"/>
    <cellStyle name="Normal 2 3 2 4 7 6" xfId="17037" xr:uid="{00000000-0005-0000-0000-0000584C0000}"/>
    <cellStyle name="Normal 2 3 2 4 8" xfId="1446" xr:uid="{00000000-0005-0000-0000-0000594C0000}"/>
    <cellStyle name="Normal 2 3 2 4 8 2" xfId="4091" xr:uid="{00000000-0005-0000-0000-00005A4C0000}"/>
    <cellStyle name="Normal 2 3 2 4 8 2 2" xfId="12237" xr:uid="{00000000-0005-0000-0000-00005B4C0000}"/>
    <cellStyle name="Normal 2 3 2 4 8 2 2 2" xfId="28533" xr:uid="{00000000-0005-0000-0000-00005C4C0000}"/>
    <cellStyle name="Normal 2 3 2 4 8 2 3" xfId="20387" xr:uid="{00000000-0005-0000-0000-00005D4C0000}"/>
    <cellStyle name="Normal 2 3 2 4 8 3" xfId="6745" xr:uid="{00000000-0005-0000-0000-00005E4C0000}"/>
    <cellStyle name="Normal 2 3 2 4 8 3 2" xfId="14891" xr:uid="{00000000-0005-0000-0000-00005F4C0000}"/>
    <cellStyle name="Normal 2 3 2 4 8 3 2 2" xfId="31187" xr:uid="{00000000-0005-0000-0000-0000604C0000}"/>
    <cellStyle name="Normal 2 3 2 4 8 3 3" xfId="23041" xr:uid="{00000000-0005-0000-0000-0000614C0000}"/>
    <cellStyle name="Normal 2 3 2 4 8 4" xfId="9592" xr:uid="{00000000-0005-0000-0000-0000624C0000}"/>
    <cellStyle name="Normal 2 3 2 4 8 4 2" xfId="25888" xr:uid="{00000000-0005-0000-0000-0000634C0000}"/>
    <cellStyle name="Normal 2 3 2 4 8 5" xfId="17742" xr:uid="{00000000-0005-0000-0000-0000644C0000}"/>
    <cellStyle name="Normal 2 3 2 4 9" xfId="2873" xr:uid="{00000000-0005-0000-0000-0000654C0000}"/>
    <cellStyle name="Normal 2 3 2 4 9 2" xfId="11019" xr:uid="{00000000-0005-0000-0000-0000664C0000}"/>
    <cellStyle name="Normal 2 3 2 4 9 2 2" xfId="27315" xr:uid="{00000000-0005-0000-0000-0000674C0000}"/>
    <cellStyle name="Normal 2 3 2 4 9 3" xfId="19169" xr:uid="{00000000-0005-0000-0000-0000684C0000}"/>
    <cellStyle name="Normal 2 3 2 5" xfId="57" xr:uid="{00000000-0005-0000-0000-0000694C0000}"/>
    <cellStyle name="Normal 2 3 2 5 10" xfId="8204" xr:uid="{00000000-0005-0000-0000-00006A4C0000}"/>
    <cellStyle name="Normal 2 3 2 5 10 2" xfId="24500" xr:uid="{00000000-0005-0000-0000-00006B4C0000}"/>
    <cellStyle name="Normal 2 3 2 5 11" xfId="16354" xr:uid="{00000000-0005-0000-0000-00006C4C0000}"/>
    <cellStyle name="Normal 2 3 2 5 2" xfId="147" xr:uid="{00000000-0005-0000-0000-00006D4C0000}"/>
    <cellStyle name="Normal 2 3 2 5 2 2" xfId="491" xr:uid="{00000000-0005-0000-0000-00006E4C0000}"/>
    <cellStyle name="Normal 2 3 2 5 2 2 2" xfId="1197" xr:uid="{00000000-0005-0000-0000-00006F4C0000}"/>
    <cellStyle name="Normal 2 3 2 5 2 2 2 2" xfId="2607" xr:uid="{00000000-0005-0000-0000-0000704C0000}"/>
    <cellStyle name="Normal 2 3 2 5 2 2 2 2 2" xfId="5088" xr:uid="{00000000-0005-0000-0000-0000714C0000}"/>
    <cellStyle name="Normal 2 3 2 5 2 2 2 2 2 2" xfId="13234" xr:uid="{00000000-0005-0000-0000-0000724C0000}"/>
    <cellStyle name="Normal 2 3 2 5 2 2 2 2 2 2 2" xfId="29530" xr:uid="{00000000-0005-0000-0000-0000734C0000}"/>
    <cellStyle name="Normal 2 3 2 5 2 2 2 2 2 3" xfId="21384" xr:uid="{00000000-0005-0000-0000-0000744C0000}"/>
    <cellStyle name="Normal 2 3 2 5 2 2 2 2 3" xfId="7906" xr:uid="{00000000-0005-0000-0000-0000754C0000}"/>
    <cellStyle name="Normal 2 3 2 5 2 2 2 2 3 2" xfId="16052" xr:uid="{00000000-0005-0000-0000-0000764C0000}"/>
    <cellStyle name="Normal 2 3 2 5 2 2 2 2 3 2 2" xfId="32348" xr:uid="{00000000-0005-0000-0000-0000774C0000}"/>
    <cellStyle name="Normal 2 3 2 5 2 2 2 2 3 3" xfId="24202" xr:uid="{00000000-0005-0000-0000-0000784C0000}"/>
    <cellStyle name="Normal 2 3 2 5 2 2 2 2 4" xfId="10753" xr:uid="{00000000-0005-0000-0000-0000794C0000}"/>
    <cellStyle name="Normal 2 3 2 5 2 2 2 2 4 2" xfId="27049" xr:uid="{00000000-0005-0000-0000-00007A4C0000}"/>
    <cellStyle name="Normal 2 3 2 5 2 2 2 2 5" xfId="18903" xr:uid="{00000000-0005-0000-0000-00007B4C0000}"/>
    <cellStyle name="Normal 2 3 2 5 2 2 2 3" xfId="3870" xr:uid="{00000000-0005-0000-0000-00007C4C0000}"/>
    <cellStyle name="Normal 2 3 2 5 2 2 2 3 2" xfId="12016" xr:uid="{00000000-0005-0000-0000-00007D4C0000}"/>
    <cellStyle name="Normal 2 3 2 5 2 2 2 3 2 2" xfId="28312" xr:uid="{00000000-0005-0000-0000-00007E4C0000}"/>
    <cellStyle name="Normal 2 3 2 5 2 2 2 3 3" xfId="20166" xr:uid="{00000000-0005-0000-0000-00007F4C0000}"/>
    <cellStyle name="Normal 2 3 2 5 2 2 2 4" xfId="6496" xr:uid="{00000000-0005-0000-0000-0000804C0000}"/>
    <cellStyle name="Normal 2 3 2 5 2 2 2 4 2" xfId="14642" xr:uid="{00000000-0005-0000-0000-0000814C0000}"/>
    <cellStyle name="Normal 2 3 2 5 2 2 2 4 2 2" xfId="30938" xr:uid="{00000000-0005-0000-0000-0000824C0000}"/>
    <cellStyle name="Normal 2 3 2 5 2 2 2 4 3" xfId="22792" xr:uid="{00000000-0005-0000-0000-0000834C0000}"/>
    <cellStyle name="Normal 2 3 2 5 2 2 2 5" xfId="9343" xr:uid="{00000000-0005-0000-0000-0000844C0000}"/>
    <cellStyle name="Normal 2 3 2 5 2 2 2 5 2" xfId="25639" xr:uid="{00000000-0005-0000-0000-0000854C0000}"/>
    <cellStyle name="Normal 2 3 2 5 2 2 2 6" xfId="17493" xr:uid="{00000000-0005-0000-0000-0000864C0000}"/>
    <cellStyle name="Normal 2 3 2 5 2 2 3" xfId="1902" xr:uid="{00000000-0005-0000-0000-0000874C0000}"/>
    <cellStyle name="Normal 2 3 2 5 2 2 3 2" xfId="4479" xr:uid="{00000000-0005-0000-0000-0000884C0000}"/>
    <cellStyle name="Normal 2 3 2 5 2 2 3 2 2" xfId="12625" xr:uid="{00000000-0005-0000-0000-0000894C0000}"/>
    <cellStyle name="Normal 2 3 2 5 2 2 3 2 2 2" xfId="28921" xr:uid="{00000000-0005-0000-0000-00008A4C0000}"/>
    <cellStyle name="Normal 2 3 2 5 2 2 3 2 3" xfId="20775" xr:uid="{00000000-0005-0000-0000-00008B4C0000}"/>
    <cellStyle name="Normal 2 3 2 5 2 2 3 3" xfId="7201" xr:uid="{00000000-0005-0000-0000-00008C4C0000}"/>
    <cellStyle name="Normal 2 3 2 5 2 2 3 3 2" xfId="15347" xr:uid="{00000000-0005-0000-0000-00008D4C0000}"/>
    <cellStyle name="Normal 2 3 2 5 2 2 3 3 2 2" xfId="31643" xr:uid="{00000000-0005-0000-0000-00008E4C0000}"/>
    <cellStyle name="Normal 2 3 2 5 2 2 3 3 3" xfId="23497" xr:uid="{00000000-0005-0000-0000-00008F4C0000}"/>
    <cellStyle name="Normal 2 3 2 5 2 2 3 4" xfId="10048" xr:uid="{00000000-0005-0000-0000-0000904C0000}"/>
    <cellStyle name="Normal 2 3 2 5 2 2 3 4 2" xfId="26344" xr:uid="{00000000-0005-0000-0000-0000914C0000}"/>
    <cellStyle name="Normal 2 3 2 5 2 2 3 5" xfId="18198" xr:uid="{00000000-0005-0000-0000-0000924C0000}"/>
    <cellStyle name="Normal 2 3 2 5 2 2 4" xfId="3261" xr:uid="{00000000-0005-0000-0000-0000934C0000}"/>
    <cellStyle name="Normal 2 3 2 5 2 2 4 2" xfId="11407" xr:uid="{00000000-0005-0000-0000-0000944C0000}"/>
    <cellStyle name="Normal 2 3 2 5 2 2 4 2 2" xfId="27703" xr:uid="{00000000-0005-0000-0000-0000954C0000}"/>
    <cellStyle name="Normal 2 3 2 5 2 2 4 3" xfId="19557" xr:uid="{00000000-0005-0000-0000-0000964C0000}"/>
    <cellStyle name="Normal 2 3 2 5 2 2 5" xfId="5791" xr:uid="{00000000-0005-0000-0000-0000974C0000}"/>
    <cellStyle name="Normal 2 3 2 5 2 2 5 2" xfId="13937" xr:uid="{00000000-0005-0000-0000-0000984C0000}"/>
    <cellStyle name="Normal 2 3 2 5 2 2 5 2 2" xfId="30233" xr:uid="{00000000-0005-0000-0000-0000994C0000}"/>
    <cellStyle name="Normal 2 3 2 5 2 2 5 3" xfId="22087" xr:uid="{00000000-0005-0000-0000-00009A4C0000}"/>
    <cellStyle name="Normal 2 3 2 5 2 2 6" xfId="8638" xr:uid="{00000000-0005-0000-0000-00009B4C0000}"/>
    <cellStyle name="Normal 2 3 2 5 2 2 6 2" xfId="24934" xr:uid="{00000000-0005-0000-0000-00009C4C0000}"/>
    <cellStyle name="Normal 2 3 2 5 2 2 7" xfId="16788" xr:uid="{00000000-0005-0000-0000-00009D4C0000}"/>
    <cellStyle name="Normal 2 3 2 5 2 3" xfId="853" xr:uid="{00000000-0005-0000-0000-00009E4C0000}"/>
    <cellStyle name="Normal 2 3 2 5 2 3 2" xfId="2263" xr:uid="{00000000-0005-0000-0000-00009F4C0000}"/>
    <cellStyle name="Normal 2 3 2 5 2 3 2 2" xfId="4792" xr:uid="{00000000-0005-0000-0000-0000A04C0000}"/>
    <cellStyle name="Normal 2 3 2 5 2 3 2 2 2" xfId="12938" xr:uid="{00000000-0005-0000-0000-0000A14C0000}"/>
    <cellStyle name="Normal 2 3 2 5 2 3 2 2 2 2" xfId="29234" xr:uid="{00000000-0005-0000-0000-0000A24C0000}"/>
    <cellStyle name="Normal 2 3 2 5 2 3 2 2 3" xfId="21088" xr:uid="{00000000-0005-0000-0000-0000A34C0000}"/>
    <cellStyle name="Normal 2 3 2 5 2 3 2 3" xfId="7562" xr:uid="{00000000-0005-0000-0000-0000A44C0000}"/>
    <cellStyle name="Normal 2 3 2 5 2 3 2 3 2" xfId="15708" xr:uid="{00000000-0005-0000-0000-0000A54C0000}"/>
    <cellStyle name="Normal 2 3 2 5 2 3 2 3 2 2" xfId="32004" xr:uid="{00000000-0005-0000-0000-0000A64C0000}"/>
    <cellStyle name="Normal 2 3 2 5 2 3 2 3 3" xfId="23858" xr:uid="{00000000-0005-0000-0000-0000A74C0000}"/>
    <cellStyle name="Normal 2 3 2 5 2 3 2 4" xfId="10409" xr:uid="{00000000-0005-0000-0000-0000A84C0000}"/>
    <cellStyle name="Normal 2 3 2 5 2 3 2 4 2" xfId="26705" xr:uid="{00000000-0005-0000-0000-0000A94C0000}"/>
    <cellStyle name="Normal 2 3 2 5 2 3 2 5" xfId="18559" xr:uid="{00000000-0005-0000-0000-0000AA4C0000}"/>
    <cellStyle name="Normal 2 3 2 5 2 3 3" xfId="3574" xr:uid="{00000000-0005-0000-0000-0000AB4C0000}"/>
    <cellStyle name="Normal 2 3 2 5 2 3 3 2" xfId="11720" xr:uid="{00000000-0005-0000-0000-0000AC4C0000}"/>
    <cellStyle name="Normal 2 3 2 5 2 3 3 2 2" xfId="28016" xr:uid="{00000000-0005-0000-0000-0000AD4C0000}"/>
    <cellStyle name="Normal 2 3 2 5 2 3 3 3" xfId="19870" xr:uid="{00000000-0005-0000-0000-0000AE4C0000}"/>
    <cellStyle name="Normal 2 3 2 5 2 3 4" xfId="6152" xr:uid="{00000000-0005-0000-0000-0000AF4C0000}"/>
    <cellStyle name="Normal 2 3 2 5 2 3 4 2" xfId="14298" xr:uid="{00000000-0005-0000-0000-0000B04C0000}"/>
    <cellStyle name="Normal 2 3 2 5 2 3 4 2 2" xfId="30594" xr:uid="{00000000-0005-0000-0000-0000B14C0000}"/>
    <cellStyle name="Normal 2 3 2 5 2 3 4 3" xfId="22448" xr:uid="{00000000-0005-0000-0000-0000B24C0000}"/>
    <cellStyle name="Normal 2 3 2 5 2 3 5" xfId="8999" xr:uid="{00000000-0005-0000-0000-0000B34C0000}"/>
    <cellStyle name="Normal 2 3 2 5 2 3 5 2" xfId="25295" xr:uid="{00000000-0005-0000-0000-0000B44C0000}"/>
    <cellStyle name="Normal 2 3 2 5 2 3 6" xfId="17149" xr:uid="{00000000-0005-0000-0000-0000B54C0000}"/>
    <cellStyle name="Normal 2 3 2 5 2 4" xfId="1558" xr:uid="{00000000-0005-0000-0000-0000B64C0000}"/>
    <cellStyle name="Normal 2 3 2 5 2 4 2" xfId="4183" xr:uid="{00000000-0005-0000-0000-0000B74C0000}"/>
    <cellStyle name="Normal 2 3 2 5 2 4 2 2" xfId="12329" xr:uid="{00000000-0005-0000-0000-0000B84C0000}"/>
    <cellStyle name="Normal 2 3 2 5 2 4 2 2 2" xfId="28625" xr:uid="{00000000-0005-0000-0000-0000B94C0000}"/>
    <cellStyle name="Normal 2 3 2 5 2 4 2 3" xfId="20479" xr:uid="{00000000-0005-0000-0000-0000BA4C0000}"/>
    <cellStyle name="Normal 2 3 2 5 2 4 3" xfId="6857" xr:uid="{00000000-0005-0000-0000-0000BB4C0000}"/>
    <cellStyle name="Normal 2 3 2 5 2 4 3 2" xfId="15003" xr:uid="{00000000-0005-0000-0000-0000BC4C0000}"/>
    <cellStyle name="Normal 2 3 2 5 2 4 3 2 2" xfId="31299" xr:uid="{00000000-0005-0000-0000-0000BD4C0000}"/>
    <cellStyle name="Normal 2 3 2 5 2 4 3 3" xfId="23153" xr:uid="{00000000-0005-0000-0000-0000BE4C0000}"/>
    <cellStyle name="Normal 2 3 2 5 2 4 4" xfId="9704" xr:uid="{00000000-0005-0000-0000-0000BF4C0000}"/>
    <cellStyle name="Normal 2 3 2 5 2 4 4 2" xfId="26000" xr:uid="{00000000-0005-0000-0000-0000C04C0000}"/>
    <cellStyle name="Normal 2 3 2 5 2 4 5" xfId="17854" xr:uid="{00000000-0005-0000-0000-0000C14C0000}"/>
    <cellStyle name="Normal 2 3 2 5 2 5" xfId="2965" xr:uid="{00000000-0005-0000-0000-0000C24C0000}"/>
    <cellStyle name="Normal 2 3 2 5 2 5 2" xfId="11111" xr:uid="{00000000-0005-0000-0000-0000C34C0000}"/>
    <cellStyle name="Normal 2 3 2 5 2 5 2 2" xfId="27407" xr:uid="{00000000-0005-0000-0000-0000C44C0000}"/>
    <cellStyle name="Normal 2 3 2 5 2 5 3" xfId="19261" xr:uid="{00000000-0005-0000-0000-0000C54C0000}"/>
    <cellStyle name="Normal 2 3 2 5 2 6" xfId="5447" xr:uid="{00000000-0005-0000-0000-0000C64C0000}"/>
    <cellStyle name="Normal 2 3 2 5 2 6 2" xfId="13593" xr:uid="{00000000-0005-0000-0000-0000C74C0000}"/>
    <cellStyle name="Normal 2 3 2 5 2 6 2 2" xfId="29889" xr:uid="{00000000-0005-0000-0000-0000C84C0000}"/>
    <cellStyle name="Normal 2 3 2 5 2 6 3" xfId="21743" xr:uid="{00000000-0005-0000-0000-0000C94C0000}"/>
    <cellStyle name="Normal 2 3 2 5 2 7" xfId="8294" xr:uid="{00000000-0005-0000-0000-0000CA4C0000}"/>
    <cellStyle name="Normal 2 3 2 5 2 7 2" xfId="24590" xr:uid="{00000000-0005-0000-0000-0000CB4C0000}"/>
    <cellStyle name="Normal 2 3 2 5 2 8" xfId="16444" xr:uid="{00000000-0005-0000-0000-0000CC4C0000}"/>
    <cellStyle name="Normal 2 3 2 5 3" xfId="228" xr:uid="{00000000-0005-0000-0000-0000CD4C0000}"/>
    <cellStyle name="Normal 2 3 2 5 3 2" xfId="572" xr:uid="{00000000-0005-0000-0000-0000CE4C0000}"/>
    <cellStyle name="Normal 2 3 2 5 3 2 2" xfId="1278" xr:uid="{00000000-0005-0000-0000-0000CF4C0000}"/>
    <cellStyle name="Normal 2 3 2 5 3 2 2 2" xfId="2688" xr:uid="{00000000-0005-0000-0000-0000D04C0000}"/>
    <cellStyle name="Normal 2 3 2 5 3 2 2 2 2" xfId="5162" xr:uid="{00000000-0005-0000-0000-0000D14C0000}"/>
    <cellStyle name="Normal 2 3 2 5 3 2 2 2 2 2" xfId="13308" xr:uid="{00000000-0005-0000-0000-0000D24C0000}"/>
    <cellStyle name="Normal 2 3 2 5 3 2 2 2 2 2 2" xfId="29604" xr:uid="{00000000-0005-0000-0000-0000D34C0000}"/>
    <cellStyle name="Normal 2 3 2 5 3 2 2 2 2 3" xfId="21458" xr:uid="{00000000-0005-0000-0000-0000D44C0000}"/>
    <cellStyle name="Normal 2 3 2 5 3 2 2 2 3" xfId="7987" xr:uid="{00000000-0005-0000-0000-0000D54C0000}"/>
    <cellStyle name="Normal 2 3 2 5 3 2 2 2 3 2" xfId="16133" xr:uid="{00000000-0005-0000-0000-0000D64C0000}"/>
    <cellStyle name="Normal 2 3 2 5 3 2 2 2 3 2 2" xfId="32429" xr:uid="{00000000-0005-0000-0000-0000D74C0000}"/>
    <cellStyle name="Normal 2 3 2 5 3 2 2 2 3 3" xfId="24283" xr:uid="{00000000-0005-0000-0000-0000D84C0000}"/>
    <cellStyle name="Normal 2 3 2 5 3 2 2 2 4" xfId="10834" xr:uid="{00000000-0005-0000-0000-0000D94C0000}"/>
    <cellStyle name="Normal 2 3 2 5 3 2 2 2 4 2" xfId="27130" xr:uid="{00000000-0005-0000-0000-0000DA4C0000}"/>
    <cellStyle name="Normal 2 3 2 5 3 2 2 2 5" xfId="18984" xr:uid="{00000000-0005-0000-0000-0000DB4C0000}"/>
    <cellStyle name="Normal 2 3 2 5 3 2 2 3" xfId="3944" xr:uid="{00000000-0005-0000-0000-0000DC4C0000}"/>
    <cellStyle name="Normal 2 3 2 5 3 2 2 3 2" xfId="12090" xr:uid="{00000000-0005-0000-0000-0000DD4C0000}"/>
    <cellStyle name="Normal 2 3 2 5 3 2 2 3 2 2" xfId="28386" xr:uid="{00000000-0005-0000-0000-0000DE4C0000}"/>
    <cellStyle name="Normal 2 3 2 5 3 2 2 3 3" xfId="20240" xr:uid="{00000000-0005-0000-0000-0000DF4C0000}"/>
    <cellStyle name="Normal 2 3 2 5 3 2 2 4" xfId="6577" xr:uid="{00000000-0005-0000-0000-0000E04C0000}"/>
    <cellStyle name="Normal 2 3 2 5 3 2 2 4 2" xfId="14723" xr:uid="{00000000-0005-0000-0000-0000E14C0000}"/>
    <cellStyle name="Normal 2 3 2 5 3 2 2 4 2 2" xfId="31019" xr:uid="{00000000-0005-0000-0000-0000E24C0000}"/>
    <cellStyle name="Normal 2 3 2 5 3 2 2 4 3" xfId="22873" xr:uid="{00000000-0005-0000-0000-0000E34C0000}"/>
    <cellStyle name="Normal 2 3 2 5 3 2 2 5" xfId="9424" xr:uid="{00000000-0005-0000-0000-0000E44C0000}"/>
    <cellStyle name="Normal 2 3 2 5 3 2 2 5 2" xfId="25720" xr:uid="{00000000-0005-0000-0000-0000E54C0000}"/>
    <cellStyle name="Normal 2 3 2 5 3 2 2 6" xfId="17574" xr:uid="{00000000-0005-0000-0000-0000E64C0000}"/>
    <cellStyle name="Normal 2 3 2 5 3 2 3" xfId="1983" xr:uid="{00000000-0005-0000-0000-0000E74C0000}"/>
    <cellStyle name="Normal 2 3 2 5 3 2 3 2" xfId="4553" xr:uid="{00000000-0005-0000-0000-0000E84C0000}"/>
    <cellStyle name="Normal 2 3 2 5 3 2 3 2 2" xfId="12699" xr:uid="{00000000-0005-0000-0000-0000E94C0000}"/>
    <cellStyle name="Normal 2 3 2 5 3 2 3 2 2 2" xfId="28995" xr:uid="{00000000-0005-0000-0000-0000EA4C0000}"/>
    <cellStyle name="Normal 2 3 2 5 3 2 3 2 3" xfId="20849" xr:uid="{00000000-0005-0000-0000-0000EB4C0000}"/>
    <cellStyle name="Normal 2 3 2 5 3 2 3 3" xfId="7282" xr:uid="{00000000-0005-0000-0000-0000EC4C0000}"/>
    <cellStyle name="Normal 2 3 2 5 3 2 3 3 2" xfId="15428" xr:uid="{00000000-0005-0000-0000-0000ED4C0000}"/>
    <cellStyle name="Normal 2 3 2 5 3 2 3 3 2 2" xfId="31724" xr:uid="{00000000-0005-0000-0000-0000EE4C0000}"/>
    <cellStyle name="Normal 2 3 2 5 3 2 3 3 3" xfId="23578" xr:uid="{00000000-0005-0000-0000-0000EF4C0000}"/>
    <cellStyle name="Normal 2 3 2 5 3 2 3 4" xfId="10129" xr:uid="{00000000-0005-0000-0000-0000F04C0000}"/>
    <cellStyle name="Normal 2 3 2 5 3 2 3 4 2" xfId="26425" xr:uid="{00000000-0005-0000-0000-0000F14C0000}"/>
    <cellStyle name="Normal 2 3 2 5 3 2 3 5" xfId="18279" xr:uid="{00000000-0005-0000-0000-0000F24C0000}"/>
    <cellStyle name="Normal 2 3 2 5 3 2 4" xfId="3335" xr:uid="{00000000-0005-0000-0000-0000F34C0000}"/>
    <cellStyle name="Normal 2 3 2 5 3 2 4 2" xfId="11481" xr:uid="{00000000-0005-0000-0000-0000F44C0000}"/>
    <cellStyle name="Normal 2 3 2 5 3 2 4 2 2" xfId="27777" xr:uid="{00000000-0005-0000-0000-0000F54C0000}"/>
    <cellStyle name="Normal 2 3 2 5 3 2 4 3" xfId="19631" xr:uid="{00000000-0005-0000-0000-0000F64C0000}"/>
    <cellStyle name="Normal 2 3 2 5 3 2 5" xfId="5872" xr:uid="{00000000-0005-0000-0000-0000F74C0000}"/>
    <cellStyle name="Normal 2 3 2 5 3 2 5 2" xfId="14018" xr:uid="{00000000-0005-0000-0000-0000F84C0000}"/>
    <cellStyle name="Normal 2 3 2 5 3 2 5 2 2" xfId="30314" xr:uid="{00000000-0005-0000-0000-0000F94C0000}"/>
    <cellStyle name="Normal 2 3 2 5 3 2 5 3" xfId="22168" xr:uid="{00000000-0005-0000-0000-0000FA4C0000}"/>
    <cellStyle name="Normal 2 3 2 5 3 2 6" xfId="8719" xr:uid="{00000000-0005-0000-0000-0000FB4C0000}"/>
    <cellStyle name="Normal 2 3 2 5 3 2 6 2" xfId="25015" xr:uid="{00000000-0005-0000-0000-0000FC4C0000}"/>
    <cellStyle name="Normal 2 3 2 5 3 2 7" xfId="16869" xr:uid="{00000000-0005-0000-0000-0000FD4C0000}"/>
    <cellStyle name="Normal 2 3 2 5 3 3" xfId="934" xr:uid="{00000000-0005-0000-0000-0000FE4C0000}"/>
    <cellStyle name="Normal 2 3 2 5 3 3 2" xfId="2344" xr:uid="{00000000-0005-0000-0000-0000FF4C0000}"/>
    <cellStyle name="Normal 2 3 2 5 3 3 2 2" xfId="4866" xr:uid="{00000000-0005-0000-0000-0000004D0000}"/>
    <cellStyle name="Normal 2 3 2 5 3 3 2 2 2" xfId="13012" xr:uid="{00000000-0005-0000-0000-0000014D0000}"/>
    <cellStyle name="Normal 2 3 2 5 3 3 2 2 2 2" xfId="29308" xr:uid="{00000000-0005-0000-0000-0000024D0000}"/>
    <cellStyle name="Normal 2 3 2 5 3 3 2 2 3" xfId="21162" xr:uid="{00000000-0005-0000-0000-0000034D0000}"/>
    <cellStyle name="Normal 2 3 2 5 3 3 2 3" xfId="7643" xr:uid="{00000000-0005-0000-0000-0000044D0000}"/>
    <cellStyle name="Normal 2 3 2 5 3 3 2 3 2" xfId="15789" xr:uid="{00000000-0005-0000-0000-0000054D0000}"/>
    <cellStyle name="Normal 2 3 2 5 3 3 2 3 2 2" xfId="32085" xr:uid="{00000000-0005-0000-0000-0000064D0000}"/>
    <cellStyle name="Normal 2 3 2 5 3 3 2 3 3" xfId="23939" xr:uid="{00000000-0005-0000-0000-0000074D0000}"/>
    <cellStyle name="Normal 2 3 2 5 3 3 2 4" xfId="10490" xr:uid="{00000000-0005-0000-0000-0000084D0000}"/>
    <cellStyle name="Normal 2 3 2 5 3 3 2 4 2" xfId="26786" xr:uid="{00000000-0005-0000-0000-0000094D0000}"/>
    <cellStyle name="Normal 2 3 2 5 3 3 2 5" xfId="18640" xr:uid="{00000000-0005-0000-0000-00000A4D0000}"/>
    <cellStyle name="Normal 2 3 2 5 3 3 3" xfId="3648" xr:uid="{00000000-0005-0000-0000-00000B4D0000}"/>
    <cellStyle name="Normal 2 3 2 5 3 3 3 2" xfId="11794" xr:uid="{00000000-0005-0000-0000-00000C4D0000}"/>
    <cellStyle name="Normal 2 3 2 5 3 3 3 2 2" xfId="28090" xr:uid="{00000000-0005-0000-0000-00000D4D0000}"/>
    <cellStyle name="Normal 2 3 2 5 3 3 3 3" xfId="19944" xr:uid="{00000000-0005-0000-0000-00000E4D0000}"/>
    <cellStyle name="Normal 2 3 2 5 3 3 4" xfId="6233" xr:uid="{00000000-0005-0000-0000-00000F4D0000}"/>
    <cellStyle name="Normal 2 3 2 5 3 3 4 2" xfId="14379" xr:uid="{00000000-0005-0000-0000-0000104D0000}"/>
    <cellStyle name="Normal 2 3 2 5 3 3 4 2 2" xfId="30675" xr:uid="{00000000-0005-0000-0000-0000114D0000}"/>
    <cellStyle name="Normal 2 3 2 5 3 3 4 3" xfId="22529" xr:uid="{00000000-0005-0000-0000-0000124D0000}"/>
    <cellStyle name="Normal 2 3 2 5 3 3 5" xfId="9080" xr:uid="{00000000-0005-0000-0000-0000134D0000}"/>
    <cellStyle name="Normal 2 3 2 5 3 3 5 2" xfId="25376" xr:uid="{00000000-0005-0000-0000-0000144D0000}"/>
    <cellStyle name="Normal 2 3 2 5 3 3 6" xfId="17230" xr:uid="{00000000-0005-0000-0000-0000154D0000}"/>
    <cellStyle name="Normal 2 3 2 5 3 4" xfId="1639" xr:uid="{00000000-0005-0000-0000-0000164D0000}"/>
    <cellStyle name="Normal 2 3 2 5 3 4 2" xfId="4257" xr:uid="{00000000-0005-0000-0000-0000174D0000}"/>
    <cellStyle name="Normal 2 3 2 5 3 4 2 2" xfId="12403" xr:uid="{00000000-0005-0000-0000-0000184D0000}"/>
    <cellStyle name="Normal 2 3 2 5 3 4 2 2 2" xfId="28699" xr:uid="{00000000-0005-0000-0000-0000194D0000}"/>
    <cellStyle name="Normal 2 3 2 5 3 4 2 3" xfId="20553" xr:uid="{00000000-0005-0000-0000-00001A4D0000}"/>
    <cellStyle name="Normal 2 3 2 5 3 4 3" xfId="6938" xr:uid="{00000000-0005-0000-0000-00001B4D0000}"/>
    <cellStyle name="Normal 2 3 2 5 3 4 3 2" xfId="15084" xr:uid="{00000000-0005-0000-0000-00001C4D0000}"/>
    <cellStyle name="Normal 2 3 2 5 3 4 3 2 2" xfId="31380" xr:uid="{00000000-0005-0000-0000-00001D4D0000}"/>
    <cellStyle name="Normal 2 3 2 5 3 4 3 3" xfId="23234" xr:uid="{00000000-0005-0000-0000-00001E4D0000}"/>
    <cellStyle name="Normal 2 3 2 5 3 4 4" xfId="9785" xr:uid="{00000000-0005-0000-0000-00001F4D0000}"/>
    <cellStyle name="Normal 2 3 2 5 3 4 4 2" xfId="26081" xr:uid="{00000000-0005-0000-0000-0000204D0000}"/>
    <cellStyle name="Normal 2 3 2 5 3 4 5" xfId="17935" xr:uid="{00000000-0005-0000-0000-0000214D0000}"/>
    <cellStyle name="Normal 2 3 2 5 3 5" xfId="3039" xr:uid="{00000000-0005-0000-0000-0000224D0000}"/>
    <cellStyle name="Normal 2 3 2 5 3 5 2" xfId="11185" xr:uid="{00000000-0005-0000-0000-0000234D0000}"/>
    <cellStyle name="Normal 2 3 2 5 3 5 2 2" xfId="27481" xr:uid="{00000000-0005-0000-0000-0000244D0000}"/>
    <cellStyle name="Normal 2 3 2 5 3 5 3" xfId="19335" xr:uid="{00000000-0005-0000-0000-0000254D0000}"/>
    <cellStyle name="Normal 2 3 2 5 3 6" xfId="5528" xr:uid="{00000000-0005-0000-0000-0000264D0000}"/>
    <cellStyle name="Normal 2 3 2 5 3 6 2" xfId="13674" xr:uid="{00000000-0005-0000-0000-0000274D0000}"/>
    <cellStyle name="Normal 2 3 2 5 3 6 2 2" xfId="29970" xr:uid="{00000000-0005-0000-0000-0000284D0000}"/>
    <cellStyle name="Normal 2 3 2 5 3 6 3" xfId="21824" xr:uid="{00000000-0005-0000-0000-0000294D0000}"/>
    <cellStyle name="Normal 2 3 2 5 3 7" xfId="8375" xr:uid="{00000000-0005-0000-0000-00002A4D0000}"/>
    <cellStyle name="Normal 2 3 2 5 3 7 2" xfId="24671" xr:uid="{00000000-0005-0000-0000-00002B4D0000}"/>
    <cellStyle name="Normal 2 3 2 5 3 8" xfId="16525" xr:uid="{00000000-0005-0000-0000-00002C4D0000}"/>
    <cellStyle name="Normal 2 3 2 5 4" xfId="311" xr:uid="{00000000-0005-0000-0000-00002D4D0000}"/>
    <cellStyle name="Normal 2 3 2 5 4 2" xfId="655" xr:uid="{00000000-0005-0000-0000-00002E4D0000}"/>
    <cellStyle name="Normal 2 3 2 5 4 2 2" xfId="1361" xr:uid="{00000000-0005-0000-0000-00002F4D0000}"/>
    <cellStyle name="Normal 2 3 2 5 4 2 2 2" xfId="2771" xr:uid="{00000000-0005-0000-0000-0000304D0000}"/>
    <cellStyle name="Normal 2 3 2 5 4 2 2 2 2" xfId="5236" xr:uid="{00000000-0005-0000-0000-0000314D0000}"/>
    <cellStyle name="Normal 2 3 2 5 4 2 2 2 2 2" xfId="13382" xr:uid="{00000000-0005-0000-0000-0000324D0000}"/>
    <cellStyle name="Normal 2 3 2 5 4 2 2 2 2 2 2" xfId="29678" xr:uid="{00000000-0005-0000-0000-0000334D0000}"/>
    <cellStyle name="Normal 2 3 2 5 4 2 2 2 2 3" xfId="21532" xr:uid="{00000000-0005-0000-0000-0000344D0000}"/>
    <cellStyle name="Normal 2 3 2 5 4 2 2 2 3" xfId="8070" xr:uid="{00000000-0005-0000-0000-0000354D0000}"/>
    <cellStyle name="Normal 2 3 2 5 4 2 2 2 3 2" xfId="16216" xr:uid="{00000000-0005-0000-0000-0000364D0000}"/>
    <cellStyle name="Normal 2 3 2 5 4 2 2 2 3 2 2" xfId="32512" xr:uid="{00000000-0005-0000-0000-0000374D0000}"/>
    <cellStyle name="Normal 2 3 2 5 4 2 2 2 3 3" xfId="24366" xr:uid="{00000000-0005-0000-0000-0000384D0000}"/>
    <cellStyle name="Normal 2 3 2 5 4 2 2 2 4" xfId="10917" xr:uid="{00000000-0005-0000-0000-0000394D0000}"/>
    <cellStyle name="Normal 2 3 2 5 4 2 2 2 4 2" xfId="27213" xr:uid="{00000000-0005-0000-0000-00003A4D0000}"/>
    <cellStyle name="Normal 2 3 2 5 4 2 2 2 5" xfId="19067" xr:uid="{00000000-0005-0000-0000-00003B4D0000}"/>
    <cellStyle name="Normal 2 3 2 5 4 2 2 3" xfId="4018" xr:uid="{00000000-0005-0000-0000-00003C4D0000}"/>
    <cellStyle name="Normal 2 3 2 5 4 2 2 3 2" xfId="12164" xr:uid="{00000000-0005-0000-0000-00003D4D0000}"/>
    <cellStyle name="Normal 2 3 2 5 4 2 2 3 2 2" xfId="28460" xr:uid="{00000000-0005-0000-0000-00003E4D0000}"/>
    <cellStyle name="Normal 2 3 2 5 4 2 2 3 3" xfId="20314" xr:uid="{00000000-0005-0000-0000-00003F4D0000}"/>
    <cellStyle name="Normal 2 3 2 5 4 2 2 4" xfId="6660" xr:uid="{00000000-0005-0000-0000-0000404D0000}"/>
    <cellStyle name="Normal 2 3 2 5 4 2 2 4 2" xfId="14806" xr:uid="{00000000-0005-0000-0000-0000414D0000}"/>
    <cellStyle name="Normal 2 3 2 5 4 2 2 4 2 2" xfId="31102" xr:uid="{00000000-0005-0000-0000-0000424D0000}"/>
    <cellStyle name="Normal 2 3 2 5 4 2 2 4 3" xfId="22956" xr:uid="{00000000-0005-0000-0000-0000434D0000}"/>
    <cellStyle name="Normal 2 3 2 5 4 2 2 5" xfId="9507" xr:uid="{00000000-0005-0000-0000-0000444D0000}"/>
    <cellStyle name="Normal 2 3 2 5 4 2 2 5 2" xfId="25803" xr:uid="{00000000-0005-0000-0000-0000454D0000}"/>
    <cellStyle name="Normal 2 3 2 5 4 2 2 6" xfId="17657" xr:uid="{00000000-0005-0000-0000-0000464D0000}"/>
    <cellStyle name="Normal 2 3 2 5 4 2 3" xfId="2066" xr:uid="{00000000-0005-0000-0000-0000474D0000}"/>
    <cellStyle name="Normal 2 3 2 5 4 2 3 2" xfId="4627" xr:uid="{00000000-0005-0000-0000-0000484D0000}"/>
    <cellStyle name="Normal 2 3 2 5 4 2 3 2 2" xfId="12773" xr:uid="{00000000-0005-0000-0000-0000494D0000}"/>
    <cellStyle name="Normal 2 3 2 5 4 2 3 2 2 2" xfId="29069" xr:uid="{00000000-0005-0000-0000-00004A4D0000}"/>
    <cellStyle name="Normal 2 3 2 5 4 2 3 2 3" xfId="20923" xr:uid="{00000000-0005-0000-0000-00004B4D0000}"/>
    <cellStyle name="Normal 2 3 2 5 4 2 3 3" xfId="7365" xr:uid="{00000000-0005-0000-0000-00004C4D0000}"/>
    <cellStyle name="Normal 2 3 2 5 4 2 3 3 2" xfId="15511" xr:uid="{00000000-0005-0000-0000-00004D4D0000}"/>
    <cellStyle name="Normal 2 3 2 5 4 2 3 3 2 2" xfId="31807" xr:uid="{00000000-0005-0000-0000-00004E4D0000}"/>
    <cellStyle name="Normal 2 3 2 5 4 2 3 3 3" xfId="23661" xr:uid="{00000000-0005-0000-0000-00004F4D0000}"/>
    <cellStyle name="Normal 2 3 2 5 4 2 3 4" xfId="10212" xr:uid="{00000000-0005-0000-0000-0000504D0000}"/>
    <cellStyle name="Normal 2 3 2 5 4 2 3 4 2" xfId="26508" xr:uid="{00000000-0005-0000-0000-0000514D0000}"/>
    <cellStyle name="Normal 2 3 2 5 4 2 3 5" xfId="18362" xr:uid="{00000000-0005-0000-0000-0000524D0000}"/>
    <cellStyle name="Normal 2 3 2 5 4 2 4" xfId="3409" xr:uid="{00000000-0005-0000-0000-0000534D0000}"/>
    <cellStyle name="Normal 2 3 2 5 4 2 4 2" xfId="11555" xr:uid="{00000000-0005-0000-0000-0000544D0000}"/>
    <cellStyle name="Normal 2 3 2 5 4 2 4 2 2" xfId="27851" xr:uid="{00000000-0005-0000-0000-0000554D0000}"/>
    <cellStyle name="Normal 2 3 2 5 4 2 4 3" xfId="19705" xr:uid="{00000000-0005-0000-0000-0000564D0000}"/>
    <cellStyle name="Normal 2 3 2 5 4 2 5" xfId="5955" xr:uid="{00000000-0005-0000-0000-0000574D0000}"/>
    <cellStyle name="Normal 2 3 2 5 4 2 5 2" xfId="14101" xr:uid="{00000000-0005-0000-0000-0000584D0000}"/>
    <cellStyle name="Normal 2 3 2 5 4 2 5 2 2" xfId="30397" xr:uid="{00000000-0005-0000-0000-0000594D0000}"/>
    <cellStyle name="Normal 2 3 2 5 4 2 5 3" xfId="22251" xr:uid="{00000000-0005-0000-0000-00005A4D0000}"/>
    <cellStyle name="Normal 2 3 2 5 4 2 6" xfId="8802" xr:uid="{00000000-0005-0000-0000-00005B4D0000}"/>
    <cellStyle name="Normal 2 3 2 5 4 2 6 2" xfId="25098" xr:uid="{00000000-0005-0000-0000-00005C4D0000}"/>
    <cellStyle name="Normal 2 3 2 5 4 2 7" xfId="16952" xr:uid="{00000000-0005-0000-0000-00005D4D0000}"/>
    <cellStyle name="Normal 2 3 2 5 4 3" xfId="1017" xr:uid="{00000000-0005-0000-0000-00005E4D0000}"/>
    <cellStyle name="Normal 2 3 2 5 4 3 2" xfId="2427" xr:uid="{00000000-0005-0000-0000-00005F4D0000}"/>
    <cellStyle name="Normal 2 3 2 5 4 3 2 2" xfId="4940" xr:uid="{00000000-0005-0000-0000-0000604D0000}"/>
    <cellStyle name="Normal 2 3 2 5 4 3 2 2 2" xfId="13086" xr:uid="{00000000-0005-0000-0000-0000614D0000}"/>
    <cellStyle name="Normal 2 3 2 5 4 3 2 2 2 2" xfId="29382" xr:uid="{00000000-0005-0000-0000-0000624D0000}"/>
    <cellStyle name="Normal 2 3 2 5 4 3 2 2 3" xfId="21236" xr:uid="{00000000-0005-0000-0000-0000634D0000}"/>
    <cellStyle name="Normal 2 3 2 5 4 3 2 3" xfId="7726" xr:uid="{00000000-0005-0000-0000-0000644D0000}"/>
    <cellStyle name="Normal 2 3 2 5 4 3 2 3 2" xfId="15872" xr:uid="{00000000-0005-0000-0000-0000654D0000}"/>
    <cellStyle name="Normal 2 3 2 5 4 3 2 3 2 2" xfId="32168" xr:uid="{00000000-0005-0000-0000-0000664D0000}"/>
    <cellStyle name="Normal 2 3 2 5 4 3 2 3 3" xfId="24022" xr:uid="{00000000-0005-0000-0000-0000674D0000}"/>
    <cellStyle name="Normal 2 3 2 5 4 3 2 4" xfId="10573" xr:uid="{00000000-0005-0000-0000-0000684D0000}"/>
    <cellStyle name="Normal 2 3 2 5 4 3 2 4 2" xfId="26869" xr:uid="{00000000-0005-0000-0000-0000694D0000}"/>
    <cellStyle name="Normal 2 3 2 5 4 3 2 5" xfId="18723" xr:uid="{00000000-0005-0000-0000-00006A4D0000}"/>
    <cellStyle name="Normal 2 3 2 5 4 3 3" xfId="3722" xr:uid="{00000000-0005-0000-0000-00006B4D0000}"/>
    <cellStyle name="Normal 2 3 2 5 4 3 3 2" xfId="11868" xr:uid="{00000000-0005-0000-0000-00006C4D0000}"/>
    <cellStyle name="Normal 2 3 2 5 4 3 3 2 2" xfId="28164" xr:uid="{00000000-0005-0000-0000-00006D4D0000}"/>
    <cellStyle name="Normal 2 3 2 5 4 3 3 3" xfId="20018" xr:uid="{00000000-0005-0000-0000-00006E4D0000}"/>
    <cellStyle name="Normal 2 3 2 5 4 3 4" xfId="6316" xr:uid="{00000000-0005-0000-0000-00006F4D0000}"/>
    <cellStyle name="Normal 2 3 2 5 4 3 4 2" xfId="14462" xr:uid="{00000000-0005-0000-0000-0000704D0000}"/>
    <cellStyle name="Normal 2 3 2 5 4 3 4 2 2" xfId="30758" xr:uid="{00000000-0005-0000-0000-0000714D0000}"/>
    <cellStyle name="Normal 2 3 2 5 4 3 4 3" xfId="22612" xr:uid="{00000000-0005-0000-0000-0000724D0000}"/>
    <cellStyle name="Normal 2 3 2 5 4 3 5" xfId="9163" xr:uid="{00000000-0005-0000-0000-0000734D0000}"/>
    <cellStyle name="Normal 2 3 2 5 4 3 5 2" xfId="25459" xr:uid="{00000000-0005-0000-0000-0000744D0000}"/>
    <cellStyle name="Normal 2 3 2 5 4 3 6" xfId="17313" xr:uid="{00000000-0005-0000-0000-0000754D0000}"/>
    <cellStyle name="Normal 2 3 2 5 4 4" xfId="1722" xr:uid="{00000000-0005-0000-0000-0000764D0000}"/>
    <cellStyle name="Normal 2 3 2 5 4 4 2" xfId="4331" xr:uid="{00000000-0005-0000-0000-0000774D0000}"/>
    <cellStyle name="Normal 2 3 2 5 4 4 2 2" xfId="12477" xr:uid="{00000000-0005-0000-0000-0000784D0000}"/>
    <cellStyle name="Normal 2 3 2 5 4 4 2 2 2" xfId="28773" xr:uid="{00000000-0005-0000-0000-0000794D0000}"/>
    <cellStyle name="Normal 2 3 2 5 4 4 2 3" xfId="20627" xr:uid="{00000000-0005-0000-0000-00007A4D0000}"/>
    <cellStyle name="Normal 2 3 2 5 4 4 3" xfId="7021" xr:uid="{00000000-0005-0000-0000-00007B4D0000}"/>
    <cellStyle name="Normal 2 3 2 5 4 4 3 2" xfId="15167" xr:uid="{00000000-0005-0000-0000-00007C4D0000}"/>
    <cellStyle name="Normal 2 3 2 5 4 4 3 2 2" xfId="31463" xr:uid="{00000000-0005-0000-0000-00007D4D0000}"/>
    <cellStyle name="Normal 2 3 2 5 4 4 3 3" xfId="23317" xr:uid="{00000000-0005-0000-0000-00007E4D0000}"/>
    <cellStyle name="Normal 2 3 2 5 4 4 4" xfId="9868" xr:uid="{00000000-0005-0000-0000-00007F4D0000}"/>
    <cellStyle name="Normal 2 3 2 5 4 4 4 2" xfId="26164" xr:uid="{00000000-0005-0000-0000-0000804D0000}"/>
    <cellStyle name="Normal 2 3 2 5 4 4 5" xfId="18018" xr:uid="{00000000-0005-0000-0000-0000814D0000}"/>
    <cellStyle name="Normal 2 3 2 5 4 5" xfId="3113" xr:uid="{00000000-0005-0000-0000-0000824D0000}"/>
    <cellStyle name="Normal 2 3 2 5 4 5 2" xfId="11259" xr:uid="{00000000-0005-0000-0000-0000834D0000}"/>
    <cellStyle name="Normal 2 3 2 5 4 5 2 2" xfId="27555" xr:uid="{00000000-0005-0000-0000-0000844D0000}"/>
    <cellStyle name="Normal 2 3 2 5 4 5 3" xfId="19409" xr:uid="{00000000-0005-0000-0000-0000854D0000}"/>
    <cellStyle name="Normal 2 3 2 5 4 6" xfId="5611" xr:uid="{00000000-0005-0000-0000-0000864D0000}"/>
    <cellStyle name="Normal 2 3 2 5 4 6 2" xfId="13757" xr:uid="{00000000-0005-0000-0000-0000874D0000}"/>
    <cellStyle name="Normal 2 3 2 5 4 6 2 2" xfId="30053" xr:uid="{00000000-0005-0000-0000-0000884D0000}"/>
    <cellStyle name="Normal 2 3 2 5 4 6 3" xfId="21907" xr:uid="{00000000-0005-0000-0000-0000894D0000}"/>
    <cellStyle name="Normal 2 3 2 5 4 7" xfId="8458" xr:uid="{00000000-0005-0000-0000-00008A4D0000}"/>
    <cellStyle name="Normal 2 3 2 5 4 7 2" xfId="24754" xr:uid="{00000000-0005-0000-0000-00008B4D0000}"/>
    <cellStyle name="Normal 2 3 2 5 4 8" xfId="16608" xr:uid="{00000000-0005-0000-0000-00008C4D0000}"/>
    <cellStyle name="Normal 2 3 2 5 5" xfId="401" xr:uid="{00000000-0005-0000-0000-00008D4D0000}"/>
    <cellStyle name="Normal 2 3 2 5 5 2" xfId="1107" xr:uid="{00000000-0005-0000-0000-00008E4D0000}"/>
    <cellStyle name="Normal 2 3 2 5 5 2 2" xfId="2517" xr:uid="{00000000-0005-0000-0000-00008F4D0000}"/>
    <cellStyle name="Normal 2 3 2 5 5 2 2 2" xfId="5014" xr:uid="{00000000-0005-0000-0000-0000904D0000}"/>
    <cellStyle name="Normal 2 3 2 5 5 2 2 2 2" xfId="13160" xr:uid="{00000000-0005-0000-0000-0000914D0000}"/>
    <cellStyle name="Normal 2 3 2 5 5 2 2 2 2 2" xfId="29456" xr:uid="{00000000-0005-0000-0000-0000924D0000}"/>
    <cellStyle name="Normal 2 3 2 5 5 2 2 2 3" xfId="21310" xr:uid="{00000000-0005-0000-0000-0000934D0000}"/>
    <cellStyle name="Normal 2 3 2 5 5 2 2 3" xfId="7816" xr:uid="{00000000-0005-0000-0000-0000944D0000}"/>
    <cellStyle name="Normal 2 3 2 5 5 2 2 3 2" xfId="15962" xr:uid="{00000000-0005-0000-0000-0000954D0000}"/>
    <cellStyle name="Normal 2 3 2 5 5 2 2 3 2 2" xfId="32258" xr:uid="{00000000-0005-0000-0000-0000964D0000}"/>
    <cellStyle name="Normal 2 3 2 5 5 2 2 3 3" xfId="24112" xr:uid="{00000000-0005-0000-0000-0000974D0000}"/>
    <cellStyle name="Normal 2 3 2 5 5 2 2 4" xfId="10663" xr:uid="{00000000-0005-0000-0000-0000984D0000}"/>
    <cellStyle name="Normal 2 3 2 5 5 2 2 4 2" xfId="26959" xr:uid="{00000000-0005-0000-0000-0000994D0000}"/>
    <cellStyle name="Normal 2 3 2 5 5 2 2 5" xfId="18813" xr:uid="{00000000-0005-0000-0000-00009A4D0000}"/>
    <cellStyle name="Normal 2 3 2 5 5 2 3" xfId="3796" xr:uid="{00000000-0005-0000-0000-00009B4D0000}"/>
    <cellStyle name="Normal 2 3 2 5 5 2 3 2" xfId="11942" xr:uid="{00000000-0005-0000-0000-00009C4D0000}"/>
    <cellStyle name="Normal 2 3 2 5 5 2 3 2 2" xfId="28238" xr:uid="{00000000-0005-0000-0000-00009D4D0000}"/>
    <cellStyle name="Normal 2 3 2 5 5 2 3 3" xfId="20092" xr:uid="{00000000-0005-0000-0000-00009E4D0000}"/>
    <cellStyle name="Normal 2 3 2 5 5 2 4" xfId="6406" xr:uid="{00000000-0005-0000-0000-00009F4D0000}"/>
    <cellStyle name="Normal 2 3 2 5 5 2 4 2" xfId="14552" xr:uid="{00000000-0005-0000-0000-0000A04D0000}"/>
    <cellStyle name="Normal 2 3 2 5 5 2 4 2 2" xfId="30848" xr:uid="{00000000-0005-0000-0000-0000A14D0000}"/>
    <cellStyle name="Normal 2 3 2 5 5 2 4 3" xfId="22702" xr:uid="{00000000-0005-0000-0000-0000A24D0000}"/>
    <cellStyle name="Normal 2 3 2 5 5 2 5" xfId="9253" xr:uid="{00000000-0005-0000-0000-0000A34D0000}"/>
    <cellStyle name="Normal 2 3 2 5 5 2 5 2" xfId="25549" xr:uid="{00000000-0005-0000-0000-0000A44D0000}"/>
    <cellStyle name="Normal 2 3 2 5 5 2 6" xfId="17403" xr:uid="{00000000-0005-0000-0000-0000A54D0000}"/>
    <cellStyle name="Normal 2 3 2 5 5 3" xfId="1812" xr:uid="{00000000-0005-0000-0000-0000A64D0000}"/>
    <cellStyle name="Normal 2 3 2 5 5 3 2" xfId="4405" xr:uid="{00000000-0005-0000-0000-0000A74D0000}"/>
    <cellStyle name="Normal 2 3 2 5 5 3 2 2" xfId="12551" xr:uid="{00000000-0005-0000-0000-0000A84D0000}"/>
    <cellStyle name="Normal 2 3 2 5 5 3 2 2 2" xfId="28847" xr:uid="{00000000-0005-0000-0000-0000A94D0000}"/>
    <cellStyle name="Normal 2 3 2 5 5 3 2 3" xfId="20701" xr:uid="{00000000-0005-0000-0000-0000AA4D0000}"/>
    <cellStyle name="Normal 2 3 2 5 5 3 3" xfId="7111" xr:uid="{00000000-0005-0000-0000-0000AB4D0000}"/>
    <cellStyle name="Normal 2 3 2 5 5 3 3 2" xfId="15257" xr:uid="{00000000-0005-0000-0000-0000AC4D0000}"/>
    <cellStyle name="Normal 2 3 2 5 5 3 3 2 2" xfId="31553" xr:uid="{00000000-0005-0000-0000-0000AD4D0000}"/>
    <cellStyle name="Normal 2 3 2 5 5 3 3 3" xfId="23407" xr:uid="{00000000-0005-0000-0000-0000AE4D0000}"/>
    <cellStyle name="Normal 2 3 2 5 5 3 4" xfId="9958" xr:uid="{00000000-0005-0000-0000-0000AF4D0000}"/>
    <cellStyle name="Normal 2 3 2 5 5 3 4 2" xfId="26254" xr:uid="{00000000-0005-0000-0000-0000B04D0000}"/>
    <cellStyle name="Normal 2 3 2 5 5 3 5" xfId="18108" xr:uid="{00000000-0005-0000-0000-0000B14D0000}"/>
    <cellStyle name="Normal 2 3 2 5 5 4" xfId="3187" xr:uid="{00000000-0005-0000-0000-0000B24D0000}"/>
    <cellStyle name="Normal 2 3 2 5 5 4 2" xfId="11333" xr:uid="{00000000-0005-0000-0000-0000B34D0000}"/>
    <cellStyle name="Normal 2 3 2 5 5 4 2 2" xfId="27629" xr:uid="{00000000-0005-0000-0000-0000B44D0000}"/>
    <cellStyle name="Normal 2 3 2 5 5 4 3" xfId="19483" xr:uid="{00000000-0005-0000-0000-0000B54D0000}"/>
    <cellStyle name="Normal 2 3 2 5 5 5" xfId="5701" xr:uid="{00000000-0005-0000-0000-0000B64D0000}"/>
    <cellStyle name="Normal 2 3 2 5 5 5 2" xfId="13847" xr:uid="{00000000-0005-0000-0000-0000B74D0000}"/>
    <cellStyle name="Normal 2 3 2 5 5 5 2 2" xfId="30143" xr:uid="{00000000-0005-0000-0000-0000B84D0000}"/>
    <cellStyle name="Normal 2 3 2 5 5 5 3" xfId="21997" xr:uid="{00000000-0005-0000-0000-0000B94D0000}"/>
    <cellStyle name="Normal 2 3 2 5 5 6" xfId="8548" xr:uid="{00000000-0005-0000-0000-0000BA4D0000}"/>
    <cellStyle name="Normal 2 3 2 5 5 6 2" xfId="24844" xr:uid="{00000000-0005-0000-0000-0000BB4D0000}"/>
    <cellStyle name="Normal 2 3 2 5 5 7" xfId="16698" xr:uid="{00000000-0005-0000-0000-0000BC4D0000}"/>
    <cellStyle name="Normal 2 3 2 5 6" xfId="763" xr:uid="{00000000-0005-0000-0000-0000BD4D0000}"/>
    <cellStyle name="Normal 2 3 2 5 6 2" xfId="2173" xr:uid="{00000000-0005-0000-0000-0000BE4D0000}"/>
    <cellStyle name="Normal 2 3 2 5 6 2 2" xfId="4718" xr:uid="{00000000-0005-0000-0000-0000BF4D0000}"/>
    <cellStyle name="Normal 2 3 2 5 6 2 2 2" xfId="12864" xr:uid="{00000000-0005-0000-0000-0000C04D0000}"/>
    <cellStyle name="Normal 2 3 2 5 6 2 2 2 2" xfId="29160" xr:uid="{00000000-0005-0000-0000-0000C14D0000}"/>
    <cellStyle name="Normal 2 3 2 5 6 2 2 3" xfId="21014" xr:uid="{00000000-0005-0000-0000-0000C24D0000}"/>
    <cellStyle name="Normal 2 3 2 5 6 2 3" xfId="7472" xr:uid="{00000000-0005-0000-0000-0000C34D0000}"/>
    <cellStyle name="Normal 2 3 2 5 6 2 3 2" xfId="15618" xr:uid="{00000000-0005-0000-0000-0000C44D0000}"/>
    <cellStyle name="Normal 2 3 2 5 6 2 3 2 2" xfId="31914" xr:uid="{00000000-0005-0000-0000-0000C54D0000}"/>
    <cellStyle name="Normal 2 3 2 5 6 2 3 3" xfId="23768" xr:uid="{00000000-0005-0000-0000-0000C64D0000}"/>
    <cellStyle name="Normal 2 3 2 5 6 2 4" xfId="10319" xr:uid="{00000000-0005-0000-0000-0000C74D0000}"/>
    <cellStyle name="Normal 2 3 2 5 6 2 4 2" xfId="26615" xr:uid="{00000000-0005-0000-0000-0000C84D0000}"/>
    <cellStyle name="Normal 2 3 2 5 6 2 5" xfId="18469" xr:uid="{00000000-0005-0000-0000-0000C94D0000}"/>
    <cellStyle name="Normal 2 3 2 5 6 3" xfId="3500" xr:uid="{00000000-0005-0000-0000-0000CA4D0000}"/>
    <cellStyle name="Normal 2 3 2 5 6 3 2" xfId="11646" xr:uid="{00000000-0005-0000-0000-0000CB4D0000}"/>
    <cellStyle name="Normal 2 3 2 5 6 3 2 2" xfId="27942" xr:uid="{00000000-0005-0000-0000-0000CC4D0000}"/>
    <cellStyle name="Normal 2 3 2 5 6 3 3" xfId="19796" xr:uid="{00000000-0005-0000-0000-0000CD4D0000}"/>
    <cellStyle name="Normal 2 3 2 5 6 4" xfId="6062" xr:uid="{00000000-0005-0000-0000-0000CE4D0000}"/>
    <cellStyle name="Normal 2 3 2 5 6 4 2" xfId="14208" xr:uid="{00000000-0005-0000-0000-0000CF4D0000}"/>
    <cellStyle name="Normal 2 3 2 5 6 4 2 2" xfId="30504" xr:uid="{00000000-0005-0000-0000-0000D04D0000}"/>
    <cellStyle name="Normal 2 3 2 5 6 4 3" xfId="22358" xr:uid="{00000000-0005-0000-0000-0000D14D0000}"/>
    <cellStyle name="Normal 2 3 2 5 6 5" xfId="8909" xr:uid="{00000000-0005-0000-0000-0000D24D0000}"/>
    <cellStyle name="Normal 2 3 2 5 6 5 2" xfId="25205" xr:uid="{00000000-0005-0000-0000-0000D34D0000}"/>
    <cellStyle name="Normal 2 3 2 5 6 6" xfId="17059" xr:uid="{00000000-0005-0000-0000-0000D44D0000}"/>
    <cellStyle name="Normal 2 3 2 5 7" xfId="1468" xr:uid="{00000000-0005-0000-0000-0000D54D0000}"/>
    <cellStyle name="Normal 2 3 2 5 7 2" xfId="4109" xr:uid="{00000000-0005-0000-0000-0000D64D0000}"/>
    <cellStyle name="Normal 2 3 2 5 7 2 2" xfId="12255" xr:uid="{00000000-0005-0000-0000-0000D74D0000}"/>
    <cellStyle name="Normal 2 3 2 5 7 2 2 2" xfId="28551" xr:uid="{00000000-0005-0000-0000-0000D84D0000}"/>
    <cellStyle name="Normal 2 3 2 5 7 2 3" xfId="20405" xr:uid="{00000000-0005-0000-0000-0000D94D0000}"/>
    <cellStyle name="Normal 2 3 2 5 7 3" xfId="6767" xr:uid="{00000000-0005-0000-0000-0000DA4D0000}"/>
    <cellStyle name="Normal 2 3 2 5 7 3 2" xfId="14913" xr:uid="{00000000-0005-0000-0000-0000DB4D0000}"/>
    <cellStyle name="Normal 2 3 2 5 7 3 2 2" xfId="31209" xr:uid="{00000000-0005-0000-0000-0000DC4D0000}"/>
    <cellStyle name="Normal 2 3 2 5 7 3 3" xfId="23063" xr:uid="{00000000-0005-0000-0000-0000DD4D0000}"/>
    <cellStyle name="Normal 2 3 2 5 7 4" xfId="9614" xr:uid="{00000000-0005-0000-0000-0000DE4D0000}"/>
    <cellStyle name="Normal 2 3 2 5 7 4 2" xfId="25910" xr:uid="{00000000-0005-0000-0000-0000DF4D0000}"/>
    <cellStyle name="Normal 2 3 2 5 7 5" xfId="17764" xr:uid="{00000000-0005-0000-0000-0000E04D0000}"/>
    <cellStyle name="Normal 2 3 2 5 8" xfId="2891" xr:uid="{00000000-0005-0000-0000-0000E14D0000}"/>
    <cellStyle name="Normal 2 3 2 5 8 2" xfId="11037" xr:uid="{00000000-0005-0000-0000-0000E24D0000}"/>
    <cellStyle name="Normal 2 3 2 5 8 2 2" xfId="27333" xr:uid="{00000000-0005-0000-0000-0000E34D0000}"/>
    <cellStyle name="Normal 2 3 2 5 8 3" xfId="19187" xr:uid="{00000000-0005-0000-0000-0000E44D0000}"/>
    <cellStyle name="Normal 2 3 2 5 9" xfId="5357" xr:uid="{00000000-0005-0000-0000-0000E54D0000}"/>
    <cellStyle name="Normal 2 3 2 5 9 2" xfId="13503" xr:uid="{00000000-0005-0000-0000-0000E64D0000}"/>
    <cellStyle name="Normal 2 3 2 5 9 2 2" xfId="29799" xr:uid="{00000000-0005-0000-0000-0000E74D0000}"/>
    <cellStyle name="Normal 2 3 2 5 9 3" xfId="21653" xr:uid="{00000000-0005-0000-0000-0000E84D0000}"/>
    <cellStyle name="Normal 2 3 2 6" xfId="96" xr:uid="{00000000-0005-0000-0000-0000E94D0000}"/>
    <cellStyle name="Normal 2 3 2 6 10" xfId="5396" xr:uid="{00000000-0005-0000-0000-0000EA4D0000}"/>
    <cellStyle name="Normal 2 3 2 6 10 2" xfId="13542" xr:uid="{00000000-0005-0000-0000-0000EB4D0000}"/>
    <cellStyle name="Normal 2 3 2 6 10 2 2" xfId="29838" xr:uid="{00000000-0005-0000-0000-0000EC4D0000}"/>
    <cellStyle name="Normal 2 3 2 6 10 3" xfId="21692" xr:uid="{00000000-0005-0000-0000-0000ED4D0000}"/>
    <cellStyle name="Normal 2 3 2 6 11" xfId="8243" xr:uid="{00000000-0005-0000-0000-0000EE4D0000}"/>
    <cellStyle name="Normal 2 3 2 6 11 2" xfId="24539" xr:uid="{00000000-0005-0000-0000-0000EF4D0000}"/>
    <cellStyle name="Normal 2 3 2 6 12" xfId="16393" xr:uid="{00000000-0005-0000-0000-0000F04D0000}"/>
    <cellStyle name="Normal 2 3 2 6 2" xfId="186" xr:uid="{00000000-0005-0000-0000-0000F14D0000}"/>
    <cellStyle name="Normal 2 3 2 6 2 2" xfId="530" xr:uid="{00000000-0005-0000-0000-0000F24D0000}"/>
    <cellStyle name="Normal 2 3 2 6 2 2 2" xfId="1236" xr:uid="{00000000-0005-0000-0000-0000F34D0000}"/>
    <cellStyle name="Normal 2 3 2 6 2 2 2 2" xfId="2646" xr:uid="{00000000-0005-0000-0000-0000F44D0000}"/>
    <cellStyle name="Normal 2 3 2 6 2 2 2 2 2" xfId="5120" xr:uid="{00000000-0005-0000-0000-0000F54D0000}"/>
    <cellStyle name="Normal 2 3 2 6 2 2 2 2 2 2" xfId="13266" xr:uid="{00000000-0005-0000-0000-0000F64D0000}"/>
    <cellStyle name="Normal 2 3 2 6 2 2 2 2 2 2 2" xfId="29562" xr:uid="{00000000-0005-0000-0000-0000F74D0000}"/>
    <cellStyle name="Normal 2 3 2 6 2 2 2 2 2 3" xfId="21416" xr:uid="{00000000-0005-0000-0000-0000F84D0000}"/>
    <cellStyle name="Normal 2 3 2 6 2 2 2 2 3" xfId="7945" xr:uid="{00000000-0005-0000-0000-0000F94D0000}"/>
    <cellStyle name="Normal 2 3 2 6 2 2 2 2 3 2" xfId="16091" xr:uid="{00000000-0005-0000-0000-0000FA4D0000}"/>
    <cellStyle name="Normal 2 3 2 6 2 2 2 2 3 2 2" xfId="32387" xr:uid="{00000000-0005-0000-0000-0000FB4D0000}"/>
    <cellStyle name="Normal 2 3 2 6 2 2 2 2 3 3" xfId="24241" xr:uid="{00000000-0005-0000-0000-0000FC4D0000}"/>
    <cellStyle name="Normal 2 3 2 6 2 2 2 2 4" xfId="10792" xr:uid="{00000000-0005-0000-0000-0000FD4D0000}"/>
    <cellStyle name="Normal 2 3 2 6 2 2 2 2 4 2" xfId="27088" xr:uid="{00000000-0005-0000-0000-0000FE4D0000}"/>
    <cellStyle name="Normal 2 3 2 6 2 2 2 2 5" xfId="18942" xr:uid="{00000000-0005-0000-0000-0000FF4D0000}"/>
    <cellStyle name="Normal 2 3 2 6 2 2 2 3" xfId="3902" xr:uid="{00000000-0005-0000-0000-0000004E0000}"/>
    <cellStyle name="Normal 2 3 2 6 2 2 2 3 2" xfId="12048" xr:uid="{00000000-0005-0000-0000-0000014E0000}"/>
    <cellStyle name="Normal 2 3 2 6 2 2 2 3 2 2" xfId="28344" xr:uid="{00000000-0005-0000-0000-0000024E0000}"/>
    <cellStyle name="Normal 2 3 2 6 2 2 2 3 3" xfId="20198" xr:uid="{00000000-0005-0000-0000-0000034E0000}"/>
    <cellStyle name="Normal 2 3 2 6 2 2 2 4" xfId="6535" xr:uid="{00000000-0005-0000-0000-0000044E0000}"/>
    <cellStyle name="Normal 2 3 2 6 2 2 2 4 2" xfId="14681" xr:uid="{00000000-0005-0000-0000-0000054E0000}"/>
    <cellStyle name="Normal 2 3 2 6 2 2 2 4 2 2" xfId="30977" xr:uid="{00000000-0005-0000-0000-0000064E0000}"/>
    <cellStyle name="Normal 2 3 2 6 2 2 2 4 3" xfId="22831" xr:uid="{00000000-0005-0000-0000-0000074E0000}"/>
    <cellStyle name="Normal 2 3 2 6 2 2 2 5" xfId="9382" xr:uid="{00000000-0005-0000-0000-0000084E0000}"/>
    <cellStyle name="Normal 2 3 2 6 2 2 2 5 2" xfId="25678" xr:uid="{00000000-0005-0000-0000-0000094E0000}"/>
    <cellStyle name="Normal 2 3 2 6 2 2 2 6" xfId="17532" xr:uid="{00000000-0005-0000-0000-00000A4E0000}"/>
    <cellStyle name="Normal 2 3 2 6 2 2 3" xfId="1941" xr:uid="{00000000-0005-0000-0000-00000B4E0000}"/>
    <cellStyle name="Normal 2 3 2 6 2 2 3 2" xfId="4511" xr:uid="{00000000-0005-0000-0000-00000C4E0000}"/>
    <cellStyle name="Normal 2 3 2 6 2 2 3 2 2" xfId="12657" xr:uid="{00000000-0005-0000-0000-00000D4E0000}"/>
    <cellStyle name="Normal 2 3 2 6 2 2 3 2 2 2" xfId="28953" xr:uid="{00000000-0005-0000-0000-00000E4E0000}"/>
    <cellStyle name="Normal 2 3 2 6 2 2 3 2 3" xfId="20807" xr:uid="{00000000-0005-0000-0000-00000F4E0000}"/>
    <cellStyle name="Normal 2 3 2 6 2 2 3 3" xfId="7240" xr:uid="{00000000-0005-0000-0000-0000104E0000}"/>
    <cellStyle name="Normal 2 3 2 6 2 2 3 3 2" xfId="15386" xr:uid="{00000000-0005-0000-0000-0000114E0000}"/>
    <cellStyle name="Normal 2 3 2 6 2 2 3 3 2 2" xfId="31682" xr:uid="{00000000-0005-0000-0000-0000124E0000}"/>
    <cellStyle name="Normal 2 3 2 6 2 2 3 3 3" xfId="23536" xr:uid="{00000000-0005-0000-0000-0000134E0000}"/>
    <cellStyle name="Normal 2 3 2 6 2 2 3 4" xfId="10087" xr:uid="{00000000-0005-0000-0000-0000144E0000}"/>
    <cellStyle name="Normal 2 3 2 6 2 2 3 4 2" xfId="26383" xr:uid="{00000000-0005-0000-0000-0000154E0000}"/>
    <cellStyle name="Normal 2 3 2 6 2 2 3 5" xfId="18237" xr:uid="{00000000-0005-0000-0000-0000164E0000}"/>
    <cellStyle name="Normal 2 3 2 6 2 2 4" xfId="3293" xr:uid="{00000000-0005-0000-0000-0000174E0000}"/>
    <cellStyle name="Normal 2 3 2 6 2 2 4 2" xfId="11439" xr:uid="{00000000-0005-0000-0000-0000184E0000}"/>
    <cellStyle name="Normal 2 3 2 6 2 2 4 2 2" xfId="27735" xr:uid="{00000000-0005-0000-0000-0000194E0000}"/>
    <cellStyle name="Normal 2 3 2 6 2 2 4 3" xfId="19589" xr:uid="{00000000-0005-0000-0000-00001A4E0000}"/>
    <cellStyle name="Normal 2 3 2 6 2 2 5" xfId="5830" xr:uid="{00000000-0005-0000-0000-00001B4E0000}"/>
    <cellStyle name="Normal 2 3 2 6 2 2 5 2" xfId="13976" xr:uid="{00000000-0005-0000-0000-00001C4E0000}"/>
    <cellStyle name="Normal 2 3 2 6 2 2 5 2 2" xfId="30272" xr:uid="{00000000-0005-0000-0000-00001D4E0000}"/>
    <cellStyle name="Normal 2 3 2 6 2 2 5 3" xfId="22126" xr:uid="{00000000-0005-0000-0000-00001E4E0000}"/>
    <cellStyle name="Normal 2 3 2 6 2 2 6" xfId="8677" xr:uid="{00000000-0005-0000-0000-00001F4E0000}"/>
    <cellStyle name="Normal 2 3 2 6 2 2 6 2" xfId="24973" xr:uid="{00000000-0005-0000-0000-0000204E0000}"/>
    <cellStyle name="Normal 2 3 2 6 2 2 7" xfId="16827" xr:uid="{00000000-0005-0000-0000-0000214E0000}"/>
    <cellStyle name="Normal 2 3 2 6 2 3" xfId="892" xr:uid="{00000000-0005-0000-0000-0000224E0000}"/>
    <cellStyle name="Normal 2 3 2 6 2 3 2" xfId="2302" xr:uid="{00000000-0005-0000-0000-0000234E0000}"/>
    <cellStyle name="Normal 2 3 2 6 2 3 2 2" xfId="4824" xr:uid="{00000000-0005-0000-0000-0000244E0000}"/>
    <cellStyle name="Normal 2 3 2 6 2 3 2 2 2" xfId="12970" xr:uid="{00000000-0005-0000-0000-0000254E0000}"/>
    <cellStyle name="Normal 2 3 2 6 2 3 2 2 2 2" xfId="29266" xr:uid="{00000000-0005-0000-0000-0000264E0000}"/>
    <cellStyle name="Normal 2 3 2 6 2 3 2 2 3" xfId="21120" xr:uid="{00000000-0005-0000-0000-0000274E0000}"/>
    <cellStyle name="Normal 2 3 2 6 2 3 2 3" xfId="7601" xr:uid="{00000000-0005-0000-0000-0000284E0000}"/>
    <cellStyle name="Normal 2 3 2 6 2 3 2 3 2" xfId="15747" xr:uid="{00000000-0005-0000-0000-0000294E0000}"/>
    <cellStyle name="Normal 2 3 2 6 2 3 2 3 2 2" xfId="32043" xr:uid="{00000000-0005-0000-0000-00002A4E0000}"/>
    <cellStyle name="Normal 2 3 2 6 2 3 2 3 3" xfId="23897" xr:uid="{00000000-0005-0000-0000-00002B4E0000}"/>
    <cellStyle name="Normal 2 3 2 6 2 3 2 4" xfId="10448" xr:uid="{00000000-0005-0000-0000-00002C4E0000}"/>
    <cellStyle name="Normal 2 3 2 6 2 3 2 4 2" xfId="26744" xr:uid="{00000000-0005-0000-0000-00002D4E0000}"/>
    <cellStyle name="Normal 2 3 2 6 2 3 2 5" xfId="18598" xr:uid="{00000000-0005-0000-0000-00002E4E0000}"/>
    <cellStyle name="Normal 2 3 2 6 2 3 3" xfId="3606" xr:uid="{00000000-0005-0000-0000-00002F4E0000}"/>
    <cellStyle name="Normal 2 3 2 6 2 3 3 2" xfId="11752" xr:uid="{00000000-0005-0000-0000-0000304E0000}"/>
    <cellStyle name="Normal 2 3 2 6 2 3 3 2 2" xfId="28048" xr:uid="{00000000-0005-0000-0000-0000314E0000}"/>
    <cellStyle name="Normal 2 3 2 6 2 3 3 3" xfId="19902" xr:uid="{00000000-0005-0000-0000-0000324E0000}"/>
    <cellStyle name="Normal 2 3 2 6 2 3 4" xfId="6191" xr:uid="{00000000-0005-0000-0000-0000334E0000}"/>
    <cellStyle name="Normal 2 3 2 6 2 3 4 2" xfId="14337" xr:uid="{00000000-0005-0000-0000-0000344E0000}"/>
    <cellStyle name="Normal 2 3 2 6 2 3 4 2 2" xfId="30633" xr:uid="{00000000-0005-0000-0000-0000354E0000}"/>
    <cellStyle name="Normal 2 3 2 6 2 3 4 3" xfId="22487" xr:uid="{00000000-0005-0000-0000-0000364E0000}"/>
    <cellStyle name="Normal 2 3 2 6 2 3 5" xfId="9038" xr:uid="{00000000-0005-0000-0000-0000374E0000}"/>
    <cellStyle name="Normal 2 3 2 6 2 3 5 2" xfId="25334" xr:uid="{00000000-0005-0000-0000-0000384E0000}"/>
    <cellStyle name="Normal 2 3 2 6 2 3 6" xfId="17188" xr:uid="{00000000-0005-0000-0000-0000394E0000}"/>
    <cellStyle name="Normal 2 3 2 6 2 4" xfId="1597" xr:uid="{00000000-0005-0000-0000-00003A4E0000}"/>
    <cellStyle name="Normal 2 3 2 6 2 4 2" xfId="4215" xr:uid="{00000000-0005-0000-0000-00003B4E0000}"/>
    <cellStyle name="Normal 2 3 2 6 2 4 2 2" xfId="12361" xr:uid="{00000000-0005-0000-0000-00003C4E0000}"/>
    <cellStyle name="Normal 2 3 2 6 2 4 2 2 2" xfId="28657" xr:uid="{00000000-0005-0000-0000-00003D4E0000}"/>
    <cellStyle name="Normal 2 3 2 6 2 4 2 3" xfId="20511" xr:uid="{00000000-0005-0000-0000-00003E4E0000}"/>
    <cellStyle name="Normal 2 3 2 6 2 4 3" xfId="6896" xr:uid="{00000000-0005-0000-0000-00003F4E0000}"/>
    <cellStyle name="Normal 2 3 2 6 2 4 3 2" xfId="15042" xr:uid="{00000000-0005-0000-0000-0000404E0000}"/>
    <cellStyle name="Normal 2 3 2 6 2 4 3 2 2" xfId="31338" xr:uid="{00000000-0005-0000-0000-0000414E0000}"/>
    <cellStyle name="Normal 2 3 2 6 2 4 3 3" xfId="23192" xr:uid="{00000000-0005-0000-0000-0000424E0000}"/>
    <cellStyle name="Normal 2 3 2 6 2 4 4" xfId="9743" xr:uid="{00000000-0005-0000-0000-0000434E0000}"/>
    <cellStyle name="Normal 2 3 2 6 2 4 4 2" xfId="26039" xr:uid="{00000000-0005-0000-0000-0000444E0000}"/>
    <cellStyle name="Normal 2 3 2 6 2 4 5" xfId="17893" xr:uid="{00000000-0005-0000-0000-0000454E0000}"/>
    <cellStyle name="Normal 2 3 2 6 2 5" xfId="2997" xr:uid="{00000000-0005-0000-0000-0000464E0000}"/>
    <cellStyle name="Normal 2 3 2 6 2 5 2" xfId="11143" xr:uid="{00000000-0005-0000-0000-0000474E0000}"/>
    <cellStyle name="Normal 2 3 2 6 2 5 2 2" xfId="27439" xr:uid="{00000000-0005-0000-0000-0000484E0000}"/>
    <cellStyle name="Normal 2 3 2 6 2 5 3" xfId="19293" xr:uid="{00000000-0005-0000-0000-0000494E0000}"/>
    <cellStyle name="Normal 2 3 2 6 2 6" xfId="5486" xr:uid="{00000000-0005-0000-0000-00004A4E0000}"/>
    <cellStyle name="Normal 2 3 2 6 2 6 2" xfId="13632" xr:uid="{00000000-0005-0000-0000-00004B4E0000}"/>
    <cellStyle name="Normal 2 3 2 6 2 6 2 2" xfId="29928" xr:uid="{00000000-0005-0000-0000-00004C4E0000}"/>
    <cellStyle name="Normal 2 3 2 6 2 6 3" xfId="21782" xr:uid="{00000000-0005-0000-0000-00004D4E0000}"/>
    <cellStyle name="Normal 2 3 2 6 2 7" xfId="8333" xr:uid="{00000000-0005-0000-0000-00004E4E0000}"/>
    <cellStyle name="Normal 2 3 2 6 2 7 2" xfId="24629" xr:uid="{00000000-0005-0000-0000-00004F4E0000}"/>
    <cellStyle name="Normal 2 3 2 6 2 8" xfId="16483" xr:uid="{00000000-0005-0000-0000-0000504E0000}"/>
    <cellStyle name="Normal 2 3 2 6 3" xfId="260" xr:uid="{00000000-0005-0000-0000-0000514E0000}"/>
    <cellStyle name="Normal 2 3 2 6 3 2" xfId="604" xr:uid="{00000000-0005-0000-0000-0000524E0000}"/>
    <cellStyle name="Normal 2 3 2 6 3 2 2" xfId="1310" xr:uid="{00000000-0005-0000-0000-0000534E0000}"/>
    <cellStyle name="Normal 2 3 2 6 3 2 2 2" xfId="2720" xr:uid="{00000000-0005-0000-0000-0000544E0000}"/>
    <cellStyle name="Normal 2 3 2 6 3 2 2 2 2" xfId="5194" xr:uid="{00000000-0005-0000-0000-0000554E0000}"/>
    <cellStyle name="Normal 2 3 2 6 3 2 2 2 2 2" xfId="13340" xr:uid="{00000000-0005-0000-0000-0000564E0000}"/>
    <cellStyle name="Normal 2 3 2 6 3 2 2 2 2 2 2" xfId="29636" xr:uid="{00000000-0005-0000-0000-0000574E0000}"/>
    <cellStyle name="Normal 2 3 2 6 3 2 2 2 2 3" xfId="21490" xr:uid="{00000000-0005-0000-0000-0000584E0000}"/>
    <cellStyle name="Normal 2 3 2 6 3 2 2 2 3" xfId="8019" xr:uid="{00000000-0005-0000-0000-0000594E0000}"/>
    <cellStyle name="Normal 2 3 2 6 3 2 2 2 3 2" xfId="16165" xr:uid="{00000000-0005-0000-0000-00005A4E0000}"/>
    <cellStyle name="Normal 2 3 2 6 3 2 2 2 3 2 2" xfId="32461" xr:uid="{00000000-0005-0000-0000-00005B4E0000}"/>
    <cellStyle name="Normal 2 3 2 6 3 2 2 2 3 3" xfId="24315" xr:uid="{00000000-0005-0000-0000-00005C4E0000}"/>
    <cellStyle name="Normal 2 3 2 6 3 2 2 2 4" xfId="10866" xr:uid="{00000000-0005-0000-0000-00005D4E0000}"/>
    <cellStyle name="Normal 2 3 2 6 3 2 2 2 4 2" xfId="27162" xr:uid="{00000000-0005-0000-0000-00005E4E0000}"/>
    <cellStyle name="Normal 2 3 2 6 3 2 2 2 5" xfId="19016" xr:uid="{00000000-0005-0000-0000-00005F4E0000}"/>
    <cellStyle name="Normal 2 3 2 6 3 2 2 3" xfId="3976" xr:uid="{00000000-0005-0000-0000-0000604E0000}"/>
    <cellStyle name="Normal 2 3 2 6 3 2 2 3 2" xfId="12122" xr:uid="{00000000-0005-0000-0000-0000614E0000}"/>
    <cellStyle name="Normal 2 3 2 6 3 2 2 3 2 2" xfId="28418" xr:uid="{00000000-0005-0000-0000-0000624E0000}"/>
    <cellStyle name="Normal 2 3 2 6 3 2 2 3 3" xfId="20272" xr:uid="{00000000-0005-0000-0000-0000634E0000}"/>
    <cellStyle name="Normal 2 3 2 6 3 2 2 4" xfId="6609" xr:uid="{00000000-0005-0000-0000-0000644E0000}"/>
    <cellStyle name="Normal 2 3 2 6 3 2 2 4 2" xfId="14755" xr:uid="{00000000-0005-0000-0000-0000654E0000}"/>
    <cellStyle name="Normal 2 3 2 6 3 2 2 4 2 2" xfId="31051" xr:uid="{00000000-0005-0000-0000-0000664E0000}"/>
    <cellStyle name="Normal 2 3 2 6 3 2 2 4 3" xfId="22905" xr:uid="{00000000-0005-0000-0000-0000674E0000}"/>
    <cellStyle name="Normal 2 3 2 6 3 2 2 5" xfId="9456" xr:uid="{00000000-0005-0000-0000-0000684E0000}"/>
    <cellStyle name="Normal 2 3 2 6 3 2 2 5 2" xfId="25752" xr:uid="{00000000-0005-0000-0000-0000694E0000}"/>
    <cellStyle name="Normal 2 3 2 6 3 2 2 6" xfId="17606" xr:uid="{00000000-0005-0000-0000-00006A4E0000}"/>
    <cellStyle name="Normal 2 3 2 6 3 2 3" xfId="2015" xr:uid="{00000000-0005-0000-0000-00006B4E0000}"/>
    <cellStyle name="Normal 2 3 2 6 3 2 3 2" xfId="4585" xr:uid="{00000000-0005-0000-0000-00006C4E0000}"/>
    <cellStyle name="Normal 2 3 2 6 3 2 3 2 2" xfId="12731" xr:uid="{00000000-0005-0000-0000-00006D4E0000}"/>
    <cellStyle name="Normal 2 3 2 6 3 2 3 2 2 2" xfId="29027" xr:uid="{00000000-0005-0000-0000-00006E4E0000}"/>
    <cellStyle name="Normal 2 3 2 6 3 2 3 2 3" xfId="20881" xr:uid="{00000000-0005-0000-0000-00006F4E0000}"/>
    <cellStyle name="Normal 2 3 2 6 3 2 3 3" xfId="7314" xr:uid="{00000000-0005-0000-0000-0000704E0000}"/>
    <cellStyle name="Normal 2 3 2 6 3 2 3 3 2" xfId="15460" xr:uid="{00000000-0005-0000-0000-0000714E0000}"/>
    <cellStyle name="Normal 2 3 2 6 3 2 3 3 2 2" xfId="31756" xr:uid="{00000000-0005-0000-0000-0000724E0000}"/>
    <cellStyle name="Normal 2 3 2 6 3 2 3 3 3" xfId="23610" xr:uid="{00000000-0005-0000-0000-0000734E0000}"/>
    <cellStyle name="Normal 2 3 2 6 3 2 3 4" xfId="10161" xr:uid="{00000000-0005-0000-0000-0000744E0000}"/>
    <cellStyle name="Normal 2 3 2 6 3 2 3 4 2" xfId="26457" xr:uid="{00000000-0005-0000-0000-0000754E0000}"/>
    <cellStyle name="Normal 2 3 2 6 3 2 3 5" xfId="18311" xr:uid="{00000000-0005-0000-0000-0000764E0000}"/>
    <cellStyle name="Normal 2 3 2 6 3 2 4" xfId="3367" xr:uid="{00000000-0005-0000-0000-0000774E0000}"/>
    <cellStyle name="Normal 2 3 2 6 3 2 4 2" xfId="11513" xr:uid="{00000000-0005-0000-0000-0000784E0000}"/>
    <cellStyle name="Normal 2 3 2 6 3 2 4 2 2" xfId="27809" xr:uid="{00000000-0005-0000-0000-0000794E0000}"/>
    <cellStyle name="Normal 2 3 2 6 3 2 4 3" xfId="19663" xr:uid="{00000000-0005-0000-0000-00007A4E0000}"/>
    <cellStyle name="Normal 2 3 2 6 3 2 5" xfId="5904" xr:uid="{00000000-0005-0000-0000-00007B4E0000}"/>
    <cellStyle name="Normal 2 3 2 6 3 2 5 2" xfId="14050" xr:uid="{00000000-0005-0000-0000-00007C4E0000}"/>
    <cellStyle name="Normal 2 3 2 6 3 2 5 2 2" xfId="30346" xr:uid="{00000000-0005-0000-0000-00007D4E0000}"/>
    <cellStyle name="Normal 2 3 2 6 3 2 5 3" xfId="22200" xr:uid="{00000000-0005-0000-0000-00007E4E0000}"/>
    <cellStyle name="Normal 2 3 2 6 3 2 6" xfId="8751" xr:uid="{00000000-0005-0000-0000-00007F4E0000}"/>
    <cellStyle name="Normal 2 3 2 6 3 2 6 2" xfId="25047" xr:uid="{00000000-0005-0000-0000-0000804E0000}"/>
    <cellStyle name="Normal 2 3 2 6 3 2 7" xfId="16901" xr:uid="{00000000-0005-0000-0000-0000814E0000}"/>
    <cellStyle name="Normal 2 3 2 6 3 3" xfId="966" xr:uid="{00000000-0005-0000-0000-0000824E0000}"/>
    <cellStyle name="Normal 2 3 2 6 3 3 2" xfId="2376" xr:uid="{00000000-0005-0000-0000-0000834E0000}"/>
    <cellStyle name="Normal 2 3 2 6 3 3 2 2" xfId="4898" xr:uid="{00000000-0005-0000-0000-0000844E0000}"/>
    <cellStyle name="Normal 2 3 2 6 3 3 2 2 2" xfId="13044" xr:uid="{00000000-0005-0000-0000-0000854E0000}"/>
    <cellStyle name="Normal 2 3 2 6 3 3 2 2 2 2" xfId="29340" xr:uid="{00000000-0005-0000-0000-0000864E0000}"/>
    <cellStyle name="Normal 2 3 2 6 3 3 2 2 3" xfId="21194" xr:uid="{00000000-0005-0000-0000-0000874E0000}"/>
    <cellStyle name="Normal 2 3 2 6 3 3 2 3" xfId="7675" xr:uid="{00000000-0005-0000-0000-0000884E0000}"/>
    <cellStyle name="Normal 2 3 2 6 3 3 2 3 2" xfId="15821" xr:uid="{00000000-0005-0000-0000-0000894E0000}"/>
    <cellStyle name="Normal 2 3 2 6 3 3 2 3 2 2" xfId="32117" xr:uid="{00000000-0005-0000-0000-00008A4E0000}"/>
    <cellStyle name="Normal 2 3 2 6 3 3 2 3 3" xfId="23971" xr:uid="{00000000-0005-0000-0000-00008B4E0000}"/>
    <cellStyle name="Normal 2 3 2 6 3 3 2 4" xfId="10522" xr:uid="{00000000-0005-0000-0000-00008C4E0000}"/>
    <cellStyle name="Normal 2 3 2 6 3 3 2 4 2" xfId="26818" xr:uid="{00000000-0005-0000-0000-00008D4E0000}"/>
    <cellStyle name="Normal 2 3 2 6 3 3 2 5" xfId="18672" xr:uid="{00000000-0005-0000-0000-00008E4E0000}"/>
    <cellStyle name="Normal 2 3 2 6 3 3 3" xfId="3680" xr:uid="{00000000-0005-0000-0000-00008F4E0000}"/>
    <cellStyle name="Normal 2 3 2 6 3 3 3 2" xfId="11826" xr:uid="{00000000-0005-0000-0000-0000904E0000}"/>
    <cellStyle name="Normal 2 3 2 6 3 3 3 2 2" xfId="28122" xr:uid="{00000000-0005-0000-0000-0000914E0000}"/>
    <cellStyle name="Normal 2 3 2 6 3 3 3 3" xfId="19976" xr:uid="{00000000-0005-0000-0000-0000924E0000}"/>
    <cellStyle name="Normal 2 3 2 6 3 3 4" xfId="6265" xr:uid="{00000000-0005-0000-0000-0000934E0000}"/>
    <cellStyle name="Normal 2 3 2 6 3 3 4 2" xfId="14411" xr:uid="{00000000-0005-0000-0000-0000944E0000}"/>
    <cellStyle name="Normal 2 3 2 6 3 3 4 2 2" xfId="30707" xr:uid="{00000000-0005-0000-0000-0000954E0000}"/>
    <cellStyle name="Normal 2 3 2 6 3 3 4 3" xfId="22561" xr:uid="{00000000-0005-0000-0000-0000964E0000}"/>
    <cellStyle name="Normal 2 3 2 6 3 3 5" xfId="9112" xr:uid="{00000000-0005-0000-0000-0000974E0000}"/>
    <cellStyle name="Normal 2 3 2 6 3 3 5 2" xfId="25408" xr:uid="{00000000-0005-0000-0000-0000984E0000}"/>
    <cellStyle name="Normal 2 3 2 6 3 3 6" xfId="17262" xr:uid="{00000000-0005-0000-0000-0000994E0000}"/>
    <cellStyle name="Normal 2 3 2 6 3 4" xfId="1671" xr:uid="{00000000-0005-0000-0000-00009A4E0000}"/>
    <cellStyle name="Normal 2 3 2 6 3 4 2" xfId="4289" xr:uid="{00000000-0005-0000-0000-00009B4E0000}"/>
    <cellStyle name="Normal 2 3 2 6 3 4 2 2" xfId="12435" xr:uid="{00000000-0005-0000-0000-00009C4E0000}"/>
    <cellStyle name="Normal 2 3 2 6 3 4 2 2 2" xfId="28731" xr:uid="{00000000-0005-0000-0000-00009D4E0000}"/>
    <cellStyle name="Normal 2 3 2 6 3 4 2 3" xfId="20585" xr:uid="{00000000-0005-0000-0000-00009E4E0000}"/>
    <cellStyle name="Normal 2 3 2 6 3 4 3" xfId="6970" xr:uid="{00000000-0005-0000-0000-00009F4E0000}"/>
    <cellStyle name="Normal 2 3 2 6 3 4 3 2" xfId="15116" xr:uid="{00000000-0005-0000-0000-0000A04E0000}"/>
    <cellStyle name="Normal 2 3 2 6 3 4 3 2 2" xfId="31412" xr:uid="{00000000-0005-0000-0000-0000A14E0000}"/>
    <cellStyle name="Normal 2 3 2 6 3 4 3 3" xfId="23266" xr:uid="{00000000-0005-0000-0000-0000A24E0000}"/>
    <cellStyle name="Normal 2 3 2 6 3 4 4" xfId="9817" xr:uid="{00000000-0005-0000-0000-0000A34E0000}"/>
    <cellStyle name="Normal 2 3 2 6 3 4 4 2" xfId="26113" xr:uid="{00000000-0005-0000-0000-0000A44E0000}"/>
    <cellStyle name="Normal 2 3 2 6 3 4 5" xfId="17967" xr:uid="{00000000-0005-0000-0000-0000A54E0000}"/>
    <cellStyle name="Normal 2 3 2 6 3 5" xfId="3071" xr:uid="{00000000-0005-0000-0000-0000A64E0000}"/>
    <cellStyle name="Normal 2 3 2 6 3 5 2" xfId="11217" xr:uid="{00000000-0005-0000-0000-0000A74E0000}"/>
    <cellStyle name="Normal 2 3 2 6 3 5 2 2" xfId="27513" xr:uid="{00000000-0005-0000-0000-0000A84E0000}"/>
    <cellStyle name="Normal 2 3 2 6 3 5 3" xfId="19367" xr:uid="{00000000-0005-0000-0000-0000A94E0000}"/>
    <cellStyle name="Normal 2 3 2 6 3 6" xfId="5560" xr:uid="{00000000-0005-0000-0000-0000AA4E0000}"/>
    <cellStyle name="Normal 2 3 2 6 3 6 2" xfId="13706" xr:uid="{00000000-0005-0000-0000-0000AB4E0000}"/>
    <cellStyle name="Normal 2 3 2 6 3 6 2 2" xfId="30002" xr:uid="{00000000-0005-0000-0000-0000AC4E0000}"/>
    <cellStyle name="Normal 2 3 2 6 3 6 3" xfId="21856" xr:uid="{00000000-0005-0000-0000-0000AD4E0000}"/>
    <cellStyle name="Normal 2 3 2 6 3 7" xfId="8407" xr:uid="{00000000-0005-0000-0000-0000AE4E0000}"/>
    <cellStyle name="Normal 2 3 2 6 3 7 2" xfId="24703" xr:uid="{00000000-0005-0000-0000-0000AF4E0000}"/>
    <cellStyle name="Normal 2 3 2 6 3 8" xfId="16557" xr:uid="{00000000-0005-0000-0000-0000B04E0000}"/>
    <cellStyle name="Normal 2 3 2 6 4" xfId="350" xr:uid="{00000000-0005-0000-0000-0000B14E0000}"/>
    <cellStyle name="Normal 2 3 2 6 4 2" xfId="694" xr:uid="{00000000-0005-0000-0000-0000B24E0000}"/>
    <cellStyle name="Normal 2 3 2 6 4 2 2" xfId="1400" xr:uid="{00000000-0005-0000-0000-0000B34E0000}"/>
    <cellStyle name="Normal 2 3 2 6 4 2 2 2" xfId="2810" xr:uid="{00000000-0005-0000-0000-0000B44E0000}"/>
    <cellStyle name="Normal 2 3 2 6 4 2 2 2 2" xfId="5268" xr:uid="{00000000-0005-0000-0000-0000B54E0000}"/>
    <cellStyle name="Normal 2 3 2 6 4 2 2 2 2 2" xfId="13414" xr:uid="{00000000-0005-0000-0000-0000B64E0000}"/>
    <cellStyle name="Normal 2 3 2 6 4 2 2 2 2 2 2" xfId="29710" xr:uid="{00000000-0005-0000-0000-0000B74E0000}"/>
    <cellStyle name="Normal 2 3 2 6 4 2 2 2 2 3" xfId="21564" xr:uid="{00000000-0005-0000-0000-0000B84E0000}"/>
    <cellStyle name="Normal 2 3 2 6 4 2 2 2 3" xfId="8109" xr:uid="{00000000-0005-0000-0000-0000B94E0000}"/>
    <cellStyle name="Normal 2 3 2 6 4 2 2 2 3 2" xfId="16255" xr:uid="{00000000-0005-0000-0000-0000BA4E0000}"/>
    <cellStyle name="Normal 2 3 2 6 4 2 2 2 3 2 2" xfId="32551" xr:uid="{00000000-0005-0000-0000-0000BB4E0000}"/>
    <cellStyle name="Normal 2 3 2 6 4 2 2 2 3 3" xfId="24405" xr:uid="{00000000-0005-0000-0000-0000BC4E0000}"/>
    <cellStyle name="Normal 2 3 2 6 4 2 2 2 4" xfId="10956" xr:uid="{00000000-0005-0000-0000-0000BD4E0000}"/>
    <cellStyle name="Normal 2 3 2 6 4 2 2 2 4 2" xfId="27252" xr:uid="{00000000-0005-0000-0000-0000BE4E0000}"/>
    <cellStyle name="Normal 2 3 2 6 4 2 2 2 5" xfId="19106" xr:uid="{00000000-0005-0000-0000-0000BF4E0000}"/>
    <cellStyle name="Normal 2 3 2 6 4 2 2 3" xfId="4050" xr:uid="{00000000-0005-0000-0000-0000C04E0000}"/>
    <cellStyle name="Normal 2 3 2 6 4 2 2 3 2" xfId="12196" xr:uid="{00000000-0005-0000-0000-0000C14E0000}"/>
    <cellStyle name="Normal 2 3 2 6 4 2 2 3 2 2" xfId="28492" xr:uid="{00000000-0005-0000-0000-0000C24E0000}"/>
    <cellStyle name="Normal 2 3 2 6 4 2 2 3 3" xfId="20346" xr:uid="{00000000-0005-0000-0000-0000C34E0000}"/>
    <cellStyle name="Normal 2 3 2 6 4 2 2 4" xfId="6699" xr:uid="{00000000-0005-0000-0000-0000C44E0000}"/>
    <cellStyle name="Normal 2 3 2 6 4 2 2 4 2" xfId="14845" xr:uid="{00000000-0005-0000-0000-0000C54E0000}"/>
    <cellStyle name="Normal 2 3 2 6 4 2 2 4 2 2" xfId="31141" xr:uid="{00000000-0005-0000-0000-0000C64E0000}"/>
    <cellStyle name="Normal 2 3 2 6 4 2 2 4 3" xfId="22995" xr:uid="{00000000-0005-0000-0000-0000C74E0000}"/>
    <cellStyle name="Normal 2 3 2 6 4 2 2 5" xfId="9546" xr:uid="{00000000-0005-0000-0000-0000C84E0000}"/>
    <cellStyle name="Normal 2 3 2 6 4 2 2 5 2" xfId="25842" xr:uid="{00000000-0005-0000-0000-0000C94E0000}"/>
    <cellStyle name="Normal 2 3 2 6 4 2 2 6" xfId="17696" xr:uid="{00000000-0005-0000-0000-0000CA4E0000}"/>
    <cellStyle name="Normal 2 3 2 6 4 2 3" xfId="2105" xr:uid="{00000000-0005-0000-0000-0000CB4E0000}"/>
    <cellStyle name="Normal 2 3 2 6 4 2 3 2" xfId="4659" xr:uid="{00000000-0005-0000-0000-0000CC4E0000}"/>
    <cellStyle name="Normal 2 3 2 6 4 2 3 2 2" xfId="12805" xr:uid="{00000000-0005-0000-0000-0000CD4E0000}"/>
    <cellStyle name="Normal 2 3 2 6 4 2 3 2 2 2" xfId="29101" xr:uid="{00000000-0005-0000-0000-0000CE4E0000}"/>
    <cellStyle name="Normal 2 3 2 6 4 2 3 2 3" xfId="20955" xr:uid="{00000000-0005-0000-0000-0000CF4E0000}"/>
    <cellStyle name="Normal 2 3 2 6 4 2 3 3" xfId="7404" xr:uid="{00000000-0005-0000-0000-0000D04E0000}"/>
    <cellStyle name="Normal 2 3 2 6 4 2 3 3 2" xfId="15550" xr:uid="{00000000-0005-0000-0000-0000D14E0000}"/>
    <cellStyle name="Normal 2 3 2 6 4 2 3 3 2 2" xfId="31846" xr:uid="{00000000-0005-0000-0000-0000D24E0000}"/>
    <cellStyle name="Normal 2 3 2 6 4 2 3 3 3" xfId="23700" xr:uid="{00000000-0005-0000-0000-0000D34E0000}"/>
    <cellStyle name="Normal 2 3 2 6 4 2 3 4" xfId="10251" xr:uid="{00000000-0005-0000-0000-0000D44E0000}"/>
    <cellStyle name="Normal 2 3 2 6 4 2 3 4 2" xfId="26547" xr:uid="{00000000-0005-0000-0000-0000D54E0000}"/>
    <cellStyle name="Normal 2 3 2 6 4 2 3 5" xfId="18401" xr:uid="{00000000-0005-0000-0000-0000D64E0000}"/>
    <cellStyle name="Normal 2 3 2 6 4 2 4" xfId="3441" xr:uid="{00000000-0005-0000-0000-0000D74E0000}"/>
    <cellStyle name="Normal 2 3 2 6 4 2 4 2" xfId="11587" xr:uid="{00000000-0005-0000-0000-0000D84E0000}"/>
    <cellStyle name="Normal 2 3 2 6 4 2 4 2 2" xfId="27883" xr:uid="{00000000-0005-0000-0000-0000D94E0000}"/>
    <cellStyle name="Normal 2 3 2 6 4 2 4 3" xfId="19737" xr:uid="{00000000-0005-0000-0000-0000DA4E0000}"/>
    <cellStyle name="Normal 2 3 2 6 4 2 5" xfId="5994" xr:uid="{00000000-0005-0000-0000-0000DB4E0000}"/>
    <cellStyle name="Normal 2 3 2 6 4 2 5 2" xfId="14140" xr:uid="{00000000-0005-0000-0000-0000DC4E0000}"/>
    <cellStyle name="Normal 2 3 2 6 4 2 5 2 2" xfId="30436" xr:uid="{00000000-0005-0000-0000-0000DD4E0000}"/>
    <cellStyle name="Normal 2 3 2 6 4 2 5 3" xfId="22290" xr:uid="{00000000-0005-0000-0000-0000DE4E0000}"/>
    <cellStyle name="Normal 2 3 2 6 4 2 6" xfId="8841" xr:uid="{00000000-0005-0000-0000-0000DF4E0000}"/>
    <cellStyle name="Normal 2 3 2 6 4 2 6 2" xfId="25137" xr:uid="{00000000-0005-0000-0000-0000E04E0000}"/>
    <cellStyle name="Normal 2 3 2 6 4 2 7" xfId="16991" xr:uid="{00000000-0005-0000-0000-0000E14E0000}"/>
    <cellStyle name="Normal 2 3 2 6 4 3" xfId="1056" xr:uid="{00000000-0005-0000-0000-0000E24E0000}"/>
    <cellStyle name="Normal 2 3 2 6 4 3 2" xfId="2466" xr:uid="{00000000-0005-0000-0000-0000E34E0000}"/>
    <cellStyle name="Normal 2 3 2 6 4 3 2 2" xfId="4972" xr:uid="{00000000-0005-0000-0000-0000E44E0000}"/>
    <cellStyle name="Normal 2 3 2 6 4 3 2 2 2" xfId="13118" xr:uid="{00000000-0005-0000-0000-0000E54E0000}"/>
    <cellStyle name="Normal 2 3 2 6 4 3 2 2 2 2" xfId="29414" xr:uid="{00000000-0005-0000-0000-0000E64E0000}"/>
    <cellStyle name="Normal 2 3 2 6 4 3 2 2 3" xfId="21268" xr:uid="{00000000-0005-0000-0000-0000E74E0000}"/>
    <cellStyle name="Normal 2 3 2 6 4 3 2 3" xfId="7765" xr:uid="{00000000-0005-0000-0000-0000E84E0000}"/>
    <cellStyle name="Normal 2 3 2 6 4 3 2 3 2" xfId="15911" xr:uid="{00000000-0005-0000-0000-0000E94E0000}"/>
    <cellStyle name="Normal 2 3 2 6 4 3 2 3 2 2" xfId="32207" xr:uid="{00000000-0005-0000-0000-0000EA4E0000}"/>
    <cellStyle name="Normal 2 3 2 6 4 3 2 3 3" xfId="24061" xr:uid="{00000000-0005-0000-0000-0000EB4E0000}"/>
    <cellStyle name="Normal 2 3 2 6 4 3 2 4" xfId="10612" xr:uid="{00000000-0005-0000-0000-0000EC4E0000}"/>
    <cellStyle name="Normal 2 3 2 6 4 3 2 4 2" xfId="26908" xr:uid="{00000000-0005-0000-0000-0000ED4E0000}"/>
    <cellStyle name="Normal 2 3 2 6 4 3 2 5" xfId="18762" xr:uid="{00000000-0005-0000-0000-0000EE4E0000}"/>
    <cellStyle name="Normal 2 3 2 6 4 3 3" xfId="3754" xr:uid="{00000000-0005-0000-0000-0000EF4E0000}"/>
    <cellStyle name="Normal 2 3 2 6 4 3 3 2" xfId="11900" xr:uid="{00000000-0005-0000-0000-0000F04E0000}"/>
    <cellStyle name="Normal 2 3 2 6 4 3 3 2 2" xfId="28196" xr:uid="{00000000-0005-0000-0000-0000F14E0000}"/>
    <cellStyle name="Normal 2 3 2 6 4 3 3 3" xfId="20050" xr:uid="{00000000-0005-0000-0000-0000F24E0000}"/>
    <cellStyle name="Normal 2 3 2 6 4 3 4" xfId="6355" xr:uid="{00000000-0005-0000-0000-0000F34E0000}"/>
    <cellStyle name="Normal 2 3 2 6 4 3 4 2" xfId="14501" xr:uid="{00000000-0005-0000-0000-0000F44E0000}"/>
    <cellStyle name="Normal 2 3 2 6 4 3 4 2 2" xfId="30797" xr:uid="{00000000-0005-0000-0000-0000F54E0000}"/>
    <cellStyle name="Normal 2 3 2 6 4 3 4 3" xfId="22651" xr:uid="{00000000-0005-0000-0000-0000F64E0000}"/>
    <cellStyle name="Normal 2 3 2 6 4 3 5" xfId="9202" xr:uid="{00000000-0005-0000-0000-0000F74E0000}"/>
    <cellStyle name="Normal 2 3 2 6 4 3 5 2" xfId="25498" xr:uid="{00000000-0005-0000-0000-0000F84E0000}"/>
    <cellStyle name="Normal 2 3 2 6 4 3 6" xfId="17352" xr:uid="{00000000-0005-0000-0000-0000F94E0000}"/>
    <cellStyle name="Normal 2 3 2 6 4 4" xfId="1761" xr:uid="{00000000-0005-0000-0000-0000FA4E0000}"/>
    <cellStyle name="Normal 2 3 2 6 4 4 2" xfId="4363" xr:uid="{00000000-0005-0000-0000-0000FB4E0000}"/>
    <cellStyle name="Normal 2 3 2 6 4 4 2 2" xfId="12509" xr:uid="{00000000-0005-0000-0000-0000FC4E0000}"/>
    <cellStyle name="Normal 2 3 2 6 4 4 2 2 2" xfId="28805" xr:uid="{00000000-0005-0000-0000-0000FD4E0000}"/>
    <cellStyle name="Normal 2 3 2 6 4 4 2 3" xfId="20659" xr:uid="{00000000-0005-0000-0000-0000FE4E0000}"/>
    <cellStyle name="Normal 2 3 2 6 4 4 3" xfId="7060" xr:uid="{00000000-0005-0000-0000-0000FF4E0000}"/>
    <cellStyle name="Normal 2 3 2 6 4 4 3 2" xfId="15206" xr:uid="{00000000-0005-0000-0000-0000004F0000}"/>
    <cellStyle name="Normal 2 3 2 6 4 4 3 2 2" xfId="31502" xr:uid="{00000000-0005-0000-0000-0000014F0000}"/>
    <cellStyle name="Normal 2 3 2 6 4 4 3 3" xfId="23356" xr:uid="{00000000-0005-0000-0000-0000024F0000}"/>
    <cellStyle name="Normal 2 3 2 6 4 4 4" xfId="9907" xr:uid="{00000000-0005-0000-0000-0000034F0000}"/>
    <cellStyle name="Normal 2 3 2 6 4 4 4 2" xfId="26203" xr:uid="{00000000-0005-0000-0000-0000044F0000}"/>
    <cellStyle name="Normal 2 3 2 6 4 4 5" xfId="18057" xr:uid="{00000000-0005-0000-0000-0000054F0000}"/>
    <cellStyle name="Normal 2 3 2 6 4 5" xfId="3145" xr:uid="{00000000-0005-0000-0000-0000064F0000}"/>
    <cellStyle name="Normal 2 3 2 6 4 5 2" xfId="11291" xr:uid="{00000000-0005-0000-0000-0000074F0000}"/>
    <cellStyle name="Normal 2 3 2 6 4 5 2 2" xfId="27587" xr:uid="{00000000-0005-0000-0000-0000084F0000}"/>
    <cellStyle name="Normal 2 3 2 6 4 5 3" xfId="19441" xr:uid="{00000000-0005-0000-0000-0000094F0000}"/>
    <cellStyle name="Normal 2 3 2 6 4 6" xfId="5650" xr:uid="{00000000-0005-0000-0000-00000A4F0000}"/>
    <cellStyle name="Normal 2 3 2 6 4 6 2" xfId="13796" xr:uid="{00000000-0005-0000-0000-00000B4F0000}"/>
    <cellStyle name="Normal 2 3 2 6 4 6 2 2" xfId="30092" xr:uid="{00000000-0005-0000-0000-00000C4F0000}"/>
    <cellStyle name="Normal 2 3 2 6 4 6 3" xfId="21946" xr:uid="{00000000-0005-0000-0000-00000D4F0000}"/>
    <cellStyle name="Normal 2 3 2 6 4 7" xfId="8497" xr:uid="{00000000-0005-0000-0000-00000E4F0000}"/>
    <cellStyle name="Normal 2 3 2 6 4 7 2" xfId="24793" xr:uid="{00000000-0005-0000-0000-00000F4F0000}"/>
    <cellStyle name="Normal 2 3 2 6 4 8" xfId="16647" xr:uid="{00000000-0005-0000-0000-0000104F0000}"/>
    <cellStyle name="Normal 2 3 2 6 5" xfId="440" xr:uid="{00000000-0005-0000-0000-0000114F0000}"/>
    <cellStyle name="Normal 2 3 2 6 5 2" xfId="1146" xr:uid="{00000000-0005-0000-0000-0000124F0000}"/>
    <cellStyle name="Normal 2 3 2 6 5 2 2" xfId="2556" xr:uid="{00000000-0005-0000-0000-0000134F0000}"/>
    <cellStyle name="Normal 2 3 2 6 5 2 2 2" xfId="5046" xr:uid="{00000000-0005-0000-0000-0000144F0000}"/>
    <cellStyle name="Normal 2 3 2 6 5 2 2 2 2" xfId="13192" xr:uid="{00000000-0005-0000-0000-0000154F0000}"/>
    <cellStyle name="Normal 2 3 2 6 5 2 2 2 2 2" xfId="29488" xr:uid="{00000000-0005-0000-0000-0000164F0000}"/>
    <cellStyle name="Normal 2 3 2 6 5 2 2 2 3" xfId="21342" xr:uid="{00000000-0005-0000-0000-0000174F0000}"/>
    <cellStyle name="Normal 2 3 2 6 5 2 2 3" xfId="7855" xr:uid="{00000000-0005-0000-0000-0000184F0000}"/>
    <cellStyle name="Normal 2 3 2 6 5 2 2 3 2" xfId="16001" xr:uid="{00000000-0005-0000-0000-0000194F0000}"/>
    <cellStyle name="Normal 2 3 2 6 5 2 2 3 2 2" xfId="32297" xr:uid="{00000000-0005-0000-0000-00001A4F0000}"/>
    <cellStyle name="Normal 2 3 2 6 5 2 2 3 3" xfId="24151" xr:uid="{00000000-0005-0000-0000-00001B4F0000}"/>
    <cellStyle name="Normal 2 3 2 6 5 2 2 4" xfId="10702" xr:uid="{00000000-0005-0000-0000-00001C4F0000}"/>
    <cellStyle name="Normal 2 3 2 6 5 2 2 4 2" xfId="26998" xr:uid="{00000000-0005-0000-0000-00001D4F0000}"/>
    <cellStyle name="Normal 2 3 2 6 5 2 2 5" xfId="18852" xr:uid="{00000000-0005-0000-0000-00001E4F0000}"/>
    <cellStyle name="Normal 2 3 2 6 5 2 3" xfId="3828" xr:uid="{00000000-0005-0000-0000-00001F4F0000}"/>
    <cellStyle name="Normal 2 3 2 6 5 2 3 2" xfId="11974" xr:uid="{00000000-0005-0000-0000-0000204F0000}"/>
    <cellStyle name="Normal 2 3 2 6 5 2 3 2 2" xfId="28270" xr:uid="{00000000-0005-0000-0000-0000214F0000}"/>
    <cellStyle name="Normal 2 3 2 6 5 2 3 3" xfId="20124" xr:uid="{00000000-0005-0000-0000-0000224F0000}"/>
    <cellStyle name="Normal 2 3 2 6 5 2 4" xfId="6445" xr:uid="{00000000-0005-0000-0000-0000234F0000}"/>
    <cellStyle name="Normal 2 3 2 6 5 2 4 2" xfId="14591" xr:uid="{00000000-0005-0000-0000-0000244F0000}"/>
    <cellStyle name="Normal 2 3 2 6 5 2 4 2 2" xfId="30887" xr:uid="{00000000-0005-0000-0000-0000254F0000}"/>
    <cellStyle name="Normal 2 3 2 6 5 2 4 3" xfId="22741" xr:uid="{00000000-0005-0000-0000-0000264F0000}"/>
    <cellStyle name="Normal 2 3 2 6 5 2 5" xfId="9292" xr:uid="{00000000-0005-0000-0000-0000274F0000}"/>
    <cellStyle name="Normal 2 3 2 6 5 2 5 2" xfId="25588" xr:uid="{00000000-0005-0000-0000-0000284F0000}"/>
    <cellStyle name="Normal 2 3 2 6 5 2 6" xfId="17442" xr:uid="{00000000-0005-0000-0000-0000294F0000}"/>
    <cellStyle name="Normal 2 3 2 6 5 3" xfId="1851" xr:uid="{00000000-0005-0000-0000-00002A4F0000}"/>
    <cellStyle name="Normal 2 3 2 6 5 3 2" xfId="4437" xr:uid="{00000000-0005-0000-0000-00002B4F0000}"/>
    <cellStyle name="Normal 2 3 2 6 5 3 2 2" xfId="12583" xr:uid="{00000000-0005-0000-0000-00002C4F0000}"/>
    <cellStyle name="Normal 2 3 2 6 5 3 2 2 2" xfId="28879" xr:uid="{00000000-0005-0000-0000-00002D4F0000}"/>
    <cellStyle name="Normal 2 3 2 6 5 3 2 3" xfId="20733" xr:uid="{00000000-0005-0000-0000-00002E4F0000}"/>
    <cellStyle name="Normal 2 3 2 6 5 3 3" xfId="7150" xr:uid="{00000000-0005-0000-0000-00002F4F0000}"/>
    <cellStyle name="Normal 2 3 2 6 5 3 3 2" xfId="15296" xr:uid="{00000000-0005-0000-0000-0000304F0000}"/>
    <cellStyle name="Normal 2 3 2 6 5 3 3 2 2" xfId="31592" xr:uid="{00000000-0005-0000-0000-0000314F0000}"/>
    <cellStyle name="Normal 2 3 2 6 5 3 3 3" xfId="23446" xr:uid="{00000000-0005-0000-0000-0000324F0000}"/>
    <cellStyle name="Normal 2 3 2 6 5 3 4" xfId="9997" xr:uid="{00000000-0005-0000-0000-0000334F0000}"/>
    <cellStyle name="Normal 2 3 2 6 5 3 4 2" xfId="26293" xr:uid="{00000000-0005-0000-0000-0000344F0000}"/>
    <cellStyle name="Normal 2 3 2 6 5 3 5" xfId="18147" xr:uid="{00000000-0005-0000-0000-0000354F0000}"/>
    <cellStyle name="Normal 2 3 2 6 5 4" xfId="3219" xr:uid="{00000000-0005-0000-0000-0000364F0000}"/>
    <cellStyle name="Normal 2 3 2 6 5 4 2" xfId="11365" xr:uid="{00000000-0005-0000-0000-0000374F0000}"/>
    <cellStyle name="Normal 2 3 2 6 5 4 2 2" xfId="27661" xr:uid="{00000000-0005-0000-0000-0000384F0000}"/>
    <cellStyle name="Normal 2 3 2 6 5 4 3" xfId="19515" xr:uid="{00000000-0005-0000-0000-0000394F0000}"/>
    <cellStyle name="Normal 2 3 2 6 5 5" xfId="5740" xr:uid="{00000000-0005-0000-0000-00003A4F0000}"/>
    <cellStyle name="Normal 2 3 2 6 5 5 2" xfId="13886" xr:uid="{00000000-0005-0000-0000-00003B4F0000}"/>
    <cellStyle name="Normal 2 3 2 6 5 5 2 2" xfId="30182" xr:uid="{00000000-0005-0000-0000-00003C4F0000}"/>
    <cellStyle name="Normal 2 3 2 6 5 5 3" xfId="22036" xr:uid="{00000000-0005-0000-0000-00003D4F0000}"/>
    <cellStyle name="Normal 2 3 2 6 5 6" xfId="8587" xr:uid="{00000000-0005-0000-0000-00003E4F0000}"/>
    <cellStyle name="Normal 2 3 2 6 5 6 2" xfId="24883" xr:uid="{00000000-0005-0000-0000-00003F4F0000}"/>
    <cellStyle name="Normal 2 3 2 6 5 7" xfId="16737" xr:uid="{00000000-0005-0000-0000-0000404F0000}"/>
    <cellStyle name="Normal 2 3 2 6 6" xfId="709" xr:uid="{00000000-0005-0000-0000-0000414F0000}"/>
    <cellStyle name="Normal 2 3 2 6 6 2" xfId="1414" xr:uid="{00000000-0005-0000-0000-0000424F0000}"/>
    <cellStyle name="Normal 2 3 2 6 6 2 2" xfId="2824" xr:uid="{00000000-0005-0000-0000-0000434F0000}"/>
    <cellStyle name="Normal 2 3 2 6 6 2 2 2" xfId="5282" xr:uid="{00000000-0005-0000-0000-0000444F0000}"/>
    <cellStyle name="Normal 2 3 2 6 6 2 2 2 2" xfId="13428" xr:uid="{00000000-0005-0000-0000-0000454F0000}"/>
    <cellStyle name="Normal 2 3 2 6 6 2 2 2 2 2" xfId="29724" xr:uid="{00000000-0005-0000-0000-0000464F0000}"/>
    <cellStyle name="Normal 2 3 2 6 6 2 2 2 3" xfId="21578" xr:uid="{00000000-0005-0000-0000-0000474F0000}"/>
    <cellStyle name="Normal 2 3 2 6 6 2 2 3" xfId="8123" xr:uid="{00000000-0005-0000-0000-0000484F0000}"/>
    <cellStyle name="Normal 2 3 2 6 6 2 2 3 2" xfId="16269" xr:uid="{00000000-0005-0000-0000-0000494F0000}"/>
    <cellStyle name="Normal 2 3 2 6 6 2 2 3 2 2" xfId="32565" xr:uid="{00000000-0005-0000-0000-00004A4F0000}"/>
    <cellStyle name="Normal 2 3 2 6 6 2 2 3 3" xfId="24419" xr:uid="{00000000-0005-0000-0000-00004B4F0000}"/>
    <cellStyle name="Normal 2 3 2 6 6 2 2 4" xfId="10970" xr:uid="{00000000-0005-0000-0000-00004C4F0000}"/>
    <cellStyle name="Normal 2 3 2 6 6 2 2 4 2" xfId="27266" xr:uid="{00000000-0005-0000-0000-00004D4F0000}"/>
    <cellStyle name="Normal 2 3 2 6 6 2 2 5" xfId="19120" xr:uid="{00000000-0005-0000-0000-00004E4F0000}"/>
    <cellStyle name="Normal 2 3 2 6 6 2 3" xfId="4064" xr:uid="{00000000-0005-0000-0000-00004F4F0000}"/>
    <cellStyle name="Normal 2 3 2 6 6 2 3 2" xfId="12210" xr:uid="{00000000-0005-0000-0000-0000504F0000}"/>
    <cellStyle name="Normal 2 3 2 6 6 2 3 2 2" xfId="28506" xr:uid="{00000000-0005-0000-0000-0000514F0000}"/>
    <cellStyle name="Normal 2 3 2 6 6 2 3 3" xfId="20360" xr:uid="{00000000-0005-0000-0000-0000524F0000}"/>
    <cellStyle name="Normal 2 3 2 6 6 2 4" xfId="6713" xr:uid="{00000000-0005-0000-0000-0000534F0000}"/>
    <cellStyle name="Normal 2 3 2 6 6 2 4 2" xfId="14859" xr:uid="{00000000-0005-0000-0000-0000544F0000}"/>
    <cellStyle name="Normal 2 3 2 6 6 2 4 2 2" xfId="31155" xr:uid="{00000000-0005-0000-0000-0000554F0000}"/>
    <cellStyle name="Normal 2 3 2 6 6 2 4 3" xfId="23009" xr:uid="{00000000-0005-0000-0000-0000564F0000}"/>
    <cellStyle name="Normal 2 3 2 6 6 2 5" xfId="9560" xr:uid="{00000000-0005-0000-0000-0000574F0000}"/>
    <cellStyle name="Normal 2 3 2 6 6 2 5 2" xfId="25856" xr:uid="{00000000-0005-0000-0000-0000584F0000}"/>
    <cellStyle name="Normal 2 3 2 6 6 2 6" xfId="17710" xr:uid="{00000000-0005-0000-0000-0000594F0000}"/>
    <cellStyle name="Normal 2 3 2 6 6 3" xfId="2119" xr:uid="{00000000-0005-0000-0000-00005A4F0000}"/>
    <cellStyle name="Normal 2 3 2 6 6 3 2" xfId="4673" xr:uid="{00000000-0005-0000-0000-00005B4F0000}"/>
    <cellStyle name="Normal 2 3 2 6 6 3 2 2" xfId="12819" xr:uid="{00000000-0005-0000-0000-00005C4F0000}"/>
    <cellStyle name="Normal 2 3 2 6 6 3 2 2 2" xfId="29115" xr:uid="{00000000-0005-0000-0000-00005D4F0000}"/>
    <cellStyle name="Normal 2 3 2 6 6 3 2 3" xfId="20969" xr:uid="{00000000-0005-0000-0000-00005E4F0000}"/>
    <cellStyle name="Normal 2 3 2 6 6 3 3" xfId="7418" xr:uid="{00000000-0005-0000-0000-00005F4F0000}"/>
    <cellStyle name="Normal 2 3 2 6 6 3 3 2" xfId="15564" xr:uid="{00000000-0005-0000-0000-0000604F0000}"/>
    <cellStyle name="Normal 2 3 2 6 6 3 3 2 2" xfId="31860" xr:uid="{00000000-0005-0000-0000-0000614F0000}"/>
    <cellStyle name="Normal 2 3 2 6 6 3 3 3" xfId="23714" xr:uid="{00000000-0005-0000-0000-0000624F0000}"/>
    <cellStyle name="Normal 2 3 2 6 6 3 4" xfId="10265" xr:uid="{00000000-0005-0000-0000-0000634F0000}"/>
    <cellStyle name="Normal 2 3 2 6 6 3 4 2" xfId="26561" xr:uid="{00000000-0005-0000-0000-0000644F0000}"/>
    <cellStyle name="Normal 2 3 2 6 6 3 5" xfId="18415" xr:uid="{00000000-0005-0000-0000-0000654F0000}"/>
    <cellStyle name="Normal 2 3 2 6 6 4" xfId="2842" xr:uid="{00000000-0005-0000-0000-0000664F0000}"/>
    <cellStyle name="Normal 2 3 2 6 6 4 2" xfId="5299" xr:uid="{00000000-0005-0000-0000-0000674F0000}"/>
    <cellStyle name="Normal 2 3 2 6 6 4 2 2" xfId="13445" xr:uid="{00000000-0005-0000-0000-0000684F0000}"/>
    <cellStyle name="Normal 2 3 2 6 6 4 2 2 2" xfId="29741" xr:uid="{00000000-0005-0000-0000-0000694F0000}"/>
    <cellStyle name="Normal 2 3 2 6 6 4 2 3" xfId="21595" xr:uid="{00000000-0005-0000-0000-00006A4F0000}"/>
    <cellStyle name="Normal 2 3 2 6 6 4 3" xfId="8141" xr:uid="{00000000-0005-0000-0000-00006B4F0000}"/>
    <cellStyle name="Normal 2 3 2 6 6 4 3 2" xfId="16287" xr:uid="{00000000-0005-0000-0000-00006C4F0000}"/>
    <cellStyle name="Normal 2 3 2 6 6 4 3 2 2" xfId="32583" xr:uid="{00000000-0005-0000-0000-00006D4F0000}"/>
    <cellStyle name="Normal 2 3 2 6 6 4 3 3" xfId="24437" xr:uid="{00000000-0005-0000-0000-00006E4F0000}"/>
    <cellStyle name="Normal 2 3 2 6 6 4 4" xfId="10988" xr:uid="{00000000-0005-0000-0000-00006F4F0000}"/>
    <cellStyle name="Normal 2 3 2 6 6 4 4 2" xfId="27284" xr:uid="{00000000-0005-0000-0000-0000704F0000}"/>
    <cellStyle name="Normal 2 3 2 6 6 4 5" xfId="19138" xr:uid="{00000000-0005-0000-0000-0000714F0000}"/>
    <cellStyle name="Normal 2 3 2 6 6 5" xfId="3455" xr:uid="{00000000-0005-0000-0000-0000724F0000}"/>
    <cellStyle name="Normal 2 3 2 6 6 5 2" xfId="11601" xr:uid="{00000000-0005-0000-0000-0000734F0000}"/>
    <cellStyle name="Normal 2 3 2 6 6 5 2 2" xfId="27897" xr:uid="{00000000-0005-0000-0000-0000744F0000}"/>
    <cellStyle name="Normal 2 3 2 6 6 5 3" xfId="19751" xr:uid="{00000000-0005-0000-0000-0000754F0000}"/>
    <cellStyle name="Normal 2 3 2 6 6 6" xfId="6008" xr:uid="{00000000-0005-0000-0000-0000764F0000}"/>
    <cellStyle name="Normal 2 3 2 6 6 6 2" xfId="14154" xr:uid="{00000000-0005-0000-0000-0000774F0000}"/>
    <cellStyle name="Normal 2 3 2 6 6 6 2 2" xfId="30450" xr:uid="{00000000-0005-0000-0000-0000784F0000}"/>
    <cellStyle name="Normal 2 3 2 6 6 6 3" xfId="22304" xr:uid="{00000000-0005-0000-0000-0000794F0000}"/>
    <cellStyle name="Normal 2 3 2 6 6 7" xfId="8855" xr:uid="{00000000-0005-0000-0000-00007A4F0000}"/>
    <cellStyle name="Normal 2 3 2 6 6 7 2" xfId="25151" xr:uid="{00000000-0005-0000-0000-00007B4F0000}"/>
    <cellStyle name="Normal 2 3 2 6 6 8" xfId="17005" xr:uid="{00000000-0005-0000-0000-00007C4F0000}"/>
    <cellStyle name="Normal 2 3 2 6 7" xfId="802" xr:uid="{00000000-0005-0000-0000-00007D4F0000}"/>
    <cellStyle name="Normal 2 3 2 6 7 2" xfId="2212" xr:uid="{00000000-0005-0000-0000-00007E4F0000}"/>
    <cellStyle name="Normal 2 3 2 6 7 2 2" xfId="4750" xr:uid="{00000000-0005-0000-0000-00007F4F0000}"/>
    <cellStyle name="Normal 2 3 2 6 7 2 2 2" xfId="12896" xr:uid="{00000000-0005-0000-0000-0000804F0000}"/>
    <cellStyle name="Normal 2 3 2 6 7 2 2 2 2" xfId="29192" xr:uid="{00000000-0005-0000-0000-0000814F0000}"/>
    <cellStyle name="Normal 2 3 2 6 7 2 2 3" xfId="21046" xr:uid="{00000000-0005-0000-0000-0000824F0000}"/>
    <cellStyle name="Normal 2 3 2 6 7 2 3" xfId="7511" xr:uid="{00000000-0005-0000-0000-0000834F0000}"/>
    <cellStyle name="Normal 2 3 2 6 7 2 3 2" xfId="15657" xr:uid="{00000000-0005-0000-0000-0000844F0000}"/>
    <cellStyle name="Normal 2 3 2 6 7 2 3 2 2" xfId="31953" xr:uid="{00000000-0005-0000-0000-0000854F0000}"/>
    <cellStyle name="Normal 2 3 2 6 7 2 3 3" xfId="23807" xr:uid="{00000000-0005-0000-0000-0000864F0000}"/>
    <cellStyle name="Normal 2 3 2 6 7 2 4" xfId="10358" xr:uid="{00000000-0005-0000-0000-0000874F0000}"/>
    <cellStyle name="Normal 2 3 2 6 7 2 4 2" xfId="26654" xr:uid="{00000000-0005-0000-0000-0000884F0000}"/>
    <cellStyle name="Normal 2 3 2 6 7 2 5" xfId="18508" xr:uid="{00000000-0005-0000-0000-0000894F0000}"/>
    <cellStyle name="Normal 2 3 2 6 7 3" xfId="3532" xr:uid="{00000000-0005-0000-0000-00008A4F0000}"/>
    <cellStyle name="Normal 2 3 2 6 7 3 2" xfId="11678" xr:uid="{00000000-0005-0000-0000-00008B4F0000}"/>
    <cellStyle name="Normal 2 3 2 6 7 3 2 2" xfId="27974" xr:uid="{00000000-0005-0000-0000-00008C4F0000}"/>
    <cellStyle name="Normal 2 3 2 6 7 3 3" xfId="19828" xr:uid="{00000000-0005-0000-0000-00008D4F0000}"/>
    <cellStyle name="Normal 2 3 2 6 7 4" xfId="6101" xr:uid="{00000000-0005-0000-0000-00008E4F0000}"/>
    <cellStyle name="Normal 2 3 2 6 7 4 2" xfId="14247" xr:uid="{00000000-0005-0000-0000-00008F4F0000}"/>
    <cellStyle name="Normal 2 3 2 6 7 4 2 2" xfId="30543" xr:uid="{00000000-0005-0000-0000-0000904F0000}"/>
    <cellStyle name="Normal 2 3 2 6 7 4 3" xfId="22397" xr:uid="{00000000-0005-0000-0000-0000914F0000}"/>
    <cellStyle name="Normal 2 3 2 6 7 5" xfId="8948" xr:uid="{00000000-0005-0000-0000-0000924F0000}"/>
    <cellStyle name="Normal 2 3 2 6 7 5 2" xfId="25244" xr:uid="{00000000-0005-0000-0000-0000934F0000}"/>
    <cellStyle name="Normal 2 3 2 6 7 6" xfId="17098" xr:uid="{00000000-0005-0000-0000-0000944F0000}"/>
    <cellStyle name="Normal 2 3 2 6 8" xfId="1507" xr:uid="{00000000-0005-0000-0000-0000954F0000}"/>
    <cellStyle name="Normal 2 3 2 6 8 2" xfId="4141" xr:uid="{00000000-0005-0000-0000-0000964F0000}"/>
    <cellStyle name="Normal 2 3 2 6 8 2 2" xfId="12287" xr:uid="{00000000-0005-0000-0000-0000974F0000}"/>
    <cellStyle name="Normal 2 3 2 6 8 2 2 2" xfId="28583" xr:uid="{00000000-0005-0000-0000-0000984F0000}"/>
    <cellStyle name="Normal 2 3 2 6 8 2 3" xfId="20437" xr:uid="{00000000-0005-0000-0000-0000994F0000}"/>
    <cellStyle name="Normal 2 3 2 6 8 3" xfId="6806" xr:uid="{00000000-0005-0000-0000-00009A4F0000}"/>
    <cellStyle name="Normal 2 3 2 6 8 3 2" xfId="14952" xr:uid="{00000000-0005-0000-0000-00009B4F0000}"/>
    <cellStyle name="Normal 2 3 2 6 8 3 2 2" xfId="31248" xr:uid="{00000000-0005-0000-0000-00009C4F0000}"/>
    <cellStyle name="Normal 2 3 2 6 8 3 3" xfId="23102" xr:uid="{00000000-0005-0000-0000-00009D4F0000}"/>
    <cellStyle name="Normal 2 3 2 6 8 4" xfId="9653" xr:uid="{00000000-0005-0000-0000-00009E4F0000}"/>
    <cellStyle name="Normal 2 3 2 6 8 4 2" xfId="25949" xr:uid="{00000000-0005-0000-0000-00009F4F0000}"/>
    <cellStyle name="Normal 2 3 2 6 8 5" xfId="17803" xr:uid="{00000000-0005-0000-0000-0000A04F0000}"/>
    <cellStyle name="Normal 2 3 2 6 9" xfId="2923" xr:uid="{00000000-0005-0000-0000-0000A14F0000}"/>
    <cellStyle name="Normal 2 3 2 6 9 2" xfId="11069" xr:uid="{00000000-0005-0000-0000-0000A24F0000}"/>
    <cellStyle name="Normal 2 3 2 6 9 2 2" xfId="27365" xr:uid="{00000000-0005-0000-0000-0000A34F0000}"/>
    <cellStyle name="Normal 2 3 2 6 9 3" xfId="19219" xr:uid="{00000000-0005-0000-0000-0000A44F0000}"/>
    <cellStyle name="Normal 2 3 2 7" xfId="103" xr:uid="{00000000-0005-0000-0000-0000A54F0000}"/>
    <cellStyle name="Normal 2 3 2 7 2" xfId="447" xr:uid="{00000000-0005-0000-0000-0000A64F0000}"/>
    <cellStyle name="Normal 2 3 2 7 2 2" xfId="1153" xr:uid="{00000000-0005-0000-0000-0000A74F0000}"/>
    <cellStyle name="Normal 2 3 2 7 2 2 2" xfId="2563" xr:uid="{00000000-0005-0000-0000-0000A84F0000}"/>
    <cellStyle name="Normal 2 3 2 7 2 2 2 2" xfId="5052" xr:uid="{00000000-0005-0000-0000-0000A94F0000}"/>
    <cellStyle name="Normal 2 3 2 7 2 2 2 2 2" xfId="13198" xr:uid="{00000000-0005-0000-0000-0000AA4F0000}"/>
    <cellStyle name="Normal 2 3 2 7 2 2 2 2 2 2" xfId="29494" xr:uid="{00000000-0005-0000-0000-0000AB4F0000}"/>
    <cellStyle name="Normal 2 3 2 7 2 2 2 2 3" xfId="21348" xr:uid="{00000000-0005-0000-0000-0000AC4F0000}"/>
    <cellStyle name="Normal 2 3 2 7 2 2 2 3" xfId="7862" xr:uid="{00000000-0005-0000-0000-0000AD4F0000}"/>
    <cellStyle name="Normal 2 3 2 7 2 2 2 3 2" xfId="16008" xr:uid="{00000000-0005-0000-0000-0000AE4F0000}"/>
    <cellStyle name="Normal 2 3 2 7 2 2 2 3 2 2" xfId="32304" xr:uid="{00000000-0005-0000-0000-0000AF4F0000}"/>
    <cellStyle name="Normal 2 3 2 7 2 2 2 3 3" xfId="24158" xr:uid="{00000000-0005-0000-0000-0000B04F0000}"/>
    <cellStyle name="Normal 2 3 2 7 2 2 2 4" xfId="10709" xr:uid="{00000000-0005-0000-0000-0000B14F0000}"/>
    <cellStyle name="Normal 2 3 2 7 2 2 2 4 2" xfId="27005" xr:uid="{00000000-0005-0000-0000-0000B24F0000}"/>
    <cellStyle name="Normal 2 3 2 7 2 2 2 5" xfId="18859" xr:uid="{00000000-0005-0000-0000-0000B34F0000}"/>
    <cellStyle name="Normal 2 3 2 7 2 2 3" xfId="3834" xr:uid="{00000000-0005-0000-0000-0000B44F0000}"/>
    <cellStyle name="Normal 2 3 2 7 2 2 3 2" xfId="11980" xr:uid="{00000000-0005-0000-0000-0000B54F0000}"/>
    <cellStyle name="Normal 2 3 2 7 2 2 3 2 2" xfId="28276" xr:uid="{00000000-0005-0000-0000-0000B64F0000}"/>
    <cellStyle name="Normal 2 3 2 7 2 2 3 3" xfId="20130" xr:uid="{00000000-0005-0000-0000-0000B74F0000}"/>
    <cellStyle name="Normal 2 3 2 7 2 2 4" xfId="6452" xr:uid="{00000000-0005-0000-0000-0000B84F0000}"/>
    <cellStyle name="Normal 2 3 2 7 2 2 4 2" xfId="14598" xr:uid="{00000000-0005-0000-0000-0000B94F0000}"/>
    <cellStyle name="Normal 2 3 2 7 2 2 4 2 2" xfId="30894" xr:uid="{00000000-0005-0000-0000-0000BA4F0000}"/>
    <cellStyle name="Normal 2 3 2 7 2 2 4 3" xfId="22748" xr:uid="{00000000-0005-0000-0000-0000BB4F0000}"/>
    <cellStyle name="Normal 2 3 2 7 2 2 5" xfId="9299" xr:uid="{00000000-0005-0000-0000-0000BC4F0000}"/>
    <cellStyle name="Normal 2 3 2 7 2 2 5 2" xfId="25595" xr:uid="{00000000-0005-0000-0000-0000BD4F0000}"/>
    <cellStyle name="Normal 2 3 2 7 2 2 6" xfId="17449" xr:uid="{00000000-0005-0000-0000-0000BE4F0000}"/>
    <cellStyle name="Normal 2 3 2 7 2 3" xfId="1858" xr:uid="{00000000-0005-0000-0000-0000BF4F0000}"/>
    <cellStyle name="Normal 2 3 2 7 2 3 2" xfId="4443" xr:uid="{00000000-0005-0000-0000-0000C04F0000}"/>
    <cellStyle name="Normal 2 3 2 7 2 3 2 2" xfId="12589" xr:uid="{00000000-0005-0000-0000-0000C14F0000}"/>
    <cellStyle name="Normal 2 3 2 7 2 3 2 2 2" xfId="28885" xr:uid="{00000000-0005-0000-0000-0000C24F0000}"/>
    <cellStyle name="Normal 2 3 2 7 2 3 2 3" xfId="20739" xr:uid="{00000000-0005-0000-0000-0000C34F0000}"/>
    <cellStyle name="Normal 2 3 2 7 2 3 3" xfId="7157" xr:uid="{00000000-0005-0000-0000-0000C44F0000}"/>
    <cellStyle name="Normal 2 3 2 7 2 3 3 2" xfId="15303" xr:uid="{00000000-0005-0000-0000-0000C54F0000}"/>
    <cellStyle name="Normal 2 3 2 7 2 3 3 2 2" xfId="31599" xr:uid="{00000000-0005-0000-0000-0000C64F0000}"/>
    <cellStyle name="Normal 2 3 2 7 2 3 3 3" xfId="23453" xr:uid="{00000000-0005-0000-0000-0000C74F0000}"/>
    <cellStyle name="Normal 2 3 2 7 2 3 4" xfId="10004" xr:uid="{00000000-0005-0000-0000-0000C84F0000}"/>
    <cellStyle name="Normal 2 3 2 7 2 3 4 2" xfId="26300" xr:uid="{00000000-0005-0000-0000-0000C94F0000}"/>
    <cellStyle name="Normal 2 3 2 7 2 3 5" xfId="18154" xr:uid="{00000000-0005-0000-0000-0000CA4F0000}"/>
    <cellStyle name="Normal 2 3 2 7 2 4" xfId="3225" xr:uid="{00000000-0005-0000-0000-0000CB4F0000}"/>
    <cellStyle name="Normal 2 3 2 7 2 4 2" xfId="11371" xr:uid="{00000000-0005-0000-0000-0000CC4F0000}"/>
    <cellStyle name="Normal 2 3 2 7 2 4 2 2" xfId="27667" xr:uid="{00000000-0005-0000-0000-0000CD4F0000}"/>
    <cellStyle name="Normal 2 3 2 7 2 4 3" xfId="19521" xr:uid="{00000000-0005-0000-0000-0000CE4F0000}"/>
    <cellStyle name="Normal 2 3 2 7 2 5" xfId="5747" xr:uid="{00000000-0005-0000-0000-0000CF4F0000}"/>
    <cellStyle name="Normal 2 3 2 7 2 5 2" xfId="13893" xr:uid="{00000000-0005-0000-0000-0000D04F0000}"/>
    <cellStyle name="Normal 2 3 2 7 2 5 2 2" xfId="30189" xr:uid="{00000000-0005-0000-0000-0000D14F0000}"/>
    <cellStyle name="Normal 2 3 2 7 2 5 3" xfId="22043" xr:uid="{00000000-0005-0000-0000-0000D24F0000}"/>
    <cellStyle name="Normal 2 3 2 7 2 6" xfId="8594" xr:uid="{00000000-0005-0000-0000-0000D34F0000}"/>
    <cellStyle name="Normal 2 3 2 7 2 6 2" xfId="24890" xr:uid="{00000000-0005-0000-0000-0000D44F0000}"/>
    <cellStyle name="Normal 2 3 2 7 2 7" xfId="16744" xr:uid="{00000000-0005-0000-0000-0000D54F0000}"/>
    <cellStyle name="Normal 2 3 2 7 3" xfId="809" xr:uid="{00000000-0005-0000-0000-0000D64F0000}"/>
    <cellStyle name="Normal 2 3 2 7 3 2" xfId="2219" xr:uid="{00000000-0005-0000-0000-0000D74F0000}"/>
    <cellStyle name="Normal 2 3 2 7 3 2 2" xfId="4756" xr:uid="{00000000-0005-0000-0000-0000D84F0000}"/>
    <cellStyle name="Normal 2 3 2 7 3 2 2 2" xfId="12902" xr:uid="{00000000-0005-0000-0000-0000D94F0000}"/>
    <cellStyle name="Normal 2 3 2 7 3 2 2 2 2" xfId="29198" xr:uid="{00000000-0005-0000-0000-0000DA4F0000}"/>
    <cellStyle name="Normal 2 3 2 7 3 2 2 3" xfId="21052" xr:uid="{00000000-0005-0000-0000-0000DB4F0000}"/>
    <cellStyle name="Normal 2 3 2 7 3 2 3" xfId="7518" xr:uid="{00000000-0005-0000-0000-0000DC4F0000}"/>
    <cellStyle name="Normal 2 3 2 7 3 2 3 2" xfId="15664" xr:uid="{00000000-0005-0000-0000-0000DD4F0000}"/>
    <cellStyle name="Normal 2 3 2 7 3 2 3 2 2" xfId="31960" xr:uid="{00000000-0005-0000-0000-0000DE4F0000}"/>
    <cellStyle name="Normal 2 3 2 7 3 2 3 3" xfId="23814" xr:uid="{00000000-0005-0000-0000-0000DF4F0000}"/>
    <cellStyle name="Normal 2 3 2 7 3 2 4" xfId="10365" xr:uid="{00000000-0005-0000-0000-0000E04F0000}"/>
    <cellStyle name="Normal 2 3 2 7 3 2 4 2" xfId="26661" xr:uid="{00000000-0005-0000-0000-0000E14F0000}"/>
    <cellStyle name="Normal 2 3 2 7 3 2 5" xfId="18515" xr:uid="{00000000-0005-0000-0000-0000E24F0000}"/>
    <cellStyle name="Normal 2 3 2 7 3 3" xfId="3538" xr:uid="{00000000-0005-0000-0000-0000E34F0000}"/>
    <cellStyle name="Normal 2 3 2 7 3 3 2" xfId="11684" xr:uid="{00000000-0005-0000-0000-0000E44F0000}"/>
    <cellStyle name="Normal 2 3 2 7 3 3 2 2" xfId="27980" xr:uid="{00000000-0005-0000-0000-0000E54F0000}"/>
    <cellStyle name="Normal 2 3 2 7 3 3 3" xfId="19834" xr:uid="{00000000-0005-0000-0000-0000E64F0000}"/>
    <cellStyle name="Normal 2 3 2 7 3 4" xfId="6108" xr:uid="{00000000-0005-0000-0000-0000E74F0000}"/>
    <cellStyle name="Normal 2 3 2 7 3 4 2" xfId="14254" xr:uid="{00000000-0005-0000-0000-0000E84F0000}"/>
    <cellStyle name="Normal 2 3 2 7 3 4 2 2" xfId="30550" xr:uid="{00000000-0005-0000-0000-0000E94F0000}"/>
    <cellStyle name="Normal 2 3 2 7 3 4 3" xfId="22404" xr:uid="{00000000-0005-0000-0000-0000EA4F0000}"/>
    <cellStyle name="Normal 2 3 2 7 3 5" xfId="8955" xr:uid="{00000000-0005-0000-0000-0000EB4F0000}"/>
    <cellStyle name="Normal 2 3 2 7 3 5 2" xfId="25251" xr:uid="{00000000-0005-0000-0000-0000EC4F0000}"/>
    <cellStyle name="Normal 2 3 2 7 3 6" xfId="17105" xr:uid="{00000000-0005-0000-0000-0000ED4F0000}"/>
    <cellStyle name="Normal 2 3 2 7 4" xfId="1514" xr:uid="{00000000-0005-0000-0000-0000EE4F0000}"/>
    <cellStyle name="Normal 2 3 2 7 4 2" xfId="4147" xr:uid="{00000000-0005-0000-0000-0000EF4F0000}"/>
    <cellStyle name="Normal 2 3 2 7 4 2 2" xfId="12293" xr:uid="{00000000-0005-0000-0000-0000F04F0000}"/>
    <cellStyle name="Normal 2 3 2 7 4 2 2 2" xfId="28589" xr:uid="{00000000-0005-0000-0000-0000F14F0000}"/>
    <cellStyle name="Normal 2 3 2 7 4 2 3" xfId="20443" xr:uid="{00000000-0005-0000-0000-0000F24F0000}"/>
    <cellStyle name="Normal 2 3 2 7 4 3" xfId="6813" xr:uid="{00000000-0005-0000-0000-0000F34F0000}"/>
    <cellStyle name="Normal 2 3 2 7 4 3 2" xfId="14959" xr:uid="{00000000-0005-0000-0000-0000F44F0000}"/>
    <cellStyle name="Normal 2 3 2 7 4 3 2 2" xfId="31255" xr:uid="{00000000-0005-0000-0000-0000F54F0000}"/>
    <cellStyle name="Normal 2 3 2 7 4 3 3" xfId="23109" xr:uid="{00000000-0005-0000-0000-0000F64F0000}"/>
    <cellStyle name="Normal 2 3 2 7 4 4" xfId="9660" xr:uid="{00000000-0005-0000-0000-0000F74F0000}"/>
    <cellStyle name="Normal 2 3 2 7 4 4 2" xfId="25956" xr:uid="{00000000-0005-0000-0000-0000F84F0000}"/>
    <cellStyle name="Normal 2 3 2 7 4 5" xfId="17810" xr:uid="{00000000-0005-0000-0000-0000F94F0000}"/>
    <cellStyle name="Normal 2 3 2 7 5" xfId="2929" xr:uid="{00000000-0005-0000-0000-0000FA4F0000}"/>
    <cellStyle name="Normal 2 3 2 7 5 2" xfId="11075" xr:uid="{00000000-0005-0000-0000-0000FB4F0000}"/>
    <cellStyle name="Normal 2 3 2 7 5 2 2" xfId="27371" xr:uid="{00000000-0005-0000-0000-0000FC4F0000}"/>
    <cellStyle name="Normal 2 3 2 7 5 3" xfId="19225" xr:uid="{00000000-0005-0000-0000-0000FD4F0000}"/>
    <cellStyle name="Normal 2 3 2 7 6" xfId="5403" xr:uid="{00000000-0005-0000-0000-0000FE4F0000}"/>
    <cellStyle name="Normal 2 3 2 7 6 2" xfId="13549" xr:uid="{00000000-0005-0000-0000-0000FF4F0000}"/>
    <cellStyle name="Normal 2 3 2 7 6 2 2" xfId="29845" xr:uid="{00000000-0005-0000-0000-000000500000}"/>
    <cellStyle name="Normal 2 3 2 7 6 3" xfId="21699" xr:uid="{00000000-0005-0000-0000-000001500000}"/>
    <cellStyle name="Normal 2 3 2 7 7" xfId="8250" xr:uid="{00000000-0005-0000-0000-000002500000}"/>
    <cellStyle name="Normal 2 3 2 7 7 2" xfId="24546" xr:uid="{00000000-0005-0000-0000-000003500000}"/>
    <cellStyle name="Normal 2 3 2 7 8" xfId="16400" xr:uid="{00000000-0005-0000-0000-000004500000}"/>
    <cellStyle name="Normal 2 3 2 8" xfId="192" xr:uid="{00000000-0005-0000-0000-000005500000}"/>
    <cellStyle name="Normal 2 3 2 8 2" xfId="536" xr:uid="{00000000-0005-0000-0000-000006500000}"/>
    <cellStyle name="Normal 2 3 2 8 2 2" xfId="1242" xr:uid="{00000000-0005-0000-0000-000007500000}"/>
    <cellStyle name="Normal 2 3 2 8 2 2 2" xfId="2652" xr:uid="{00000000-0005-0000-0000-000008500000}"/>
    <cellStyle name="Normal 2 3 2 8 2 2 2 2" xfId="5126" xr:uid="{00000000-0005-0000-0000-000009500000}"/>
    <cellStyle name="Normal 2 3 2 8 2 2 2 2 2" xfId="13272" xr:uid="{00000000-0005-0000-0000-00000A500000}"/>
    <cellStyle name="Normal 2 3 2 8 2 2 2 2 2 2" xfId="29568" xr:uid="{00000000-0005-0000-0000-00000B500000}"/>
    <cellStyle name="Normal 2 3 2 8 2 2 2 2 3" xfId="21422" xr:uid="{00000000-0005-0000-0000-00000C500000}"/>
    <cellStyle name="Normal 2 3 2 8 2 2 2 3" xfId="7951" xr:uid="{00000000-0005-0000-0000-00000D500000}"/>
    <cellStyle name="Normal 2 3 2 8 2 2 2 3 2" xfId="16097" xr:uid="{00000000-0005-0000-0000-00000E500000}"/>
    <cellStyle name="Normal 2 3 2 8 2 2 2 3 2 2" xfId="32393" xr:uid="{00000000-0005-0000-0000-00000F500000}"/>
    <cellStyle name="Normal 2 3 2 8 2 2 2 3 3" xfId="24247" xr:uid="{00000000-0005-0000-0000-000010500000}"/>
    <cellStyle name="Normal 2 3 2 8 2 2 2 4" xfId="10798" xr:uid="{00000000-0005-0000-0000-000011500000}"/>
    <cellStyle name="Normal 2 3 2 8 2 2 2 4 2" xfId="27094" xr:uid="{00000000-0005-0000-0000-000012500000}"/>
    <cellStyle name="Normal 2 3 2 8 2 2 2 5" xfId="18948" xr:uid="{00000000-0005-0000-0000-000013500000}"/>
    <cellStyle name="Normal 2 3 2 8 2 2 3" xfId="3908" xr:uid="{00000000-0005-0000-0000-000014500000}"/>
    <cellStyle name="Normal 2 3 2 8 2 2 3 2" xfId="12054" xr:uid="{00000000-0005-0000-0000-000015500000}"/>
    <cellStyle name="Normal 2 3 2 8 2 2 3 2 2" xfId="28350" xr:uid="{00000000-0005-0000-0000-000016500000}"/>
    <cellStyle name="Normal 2 3 2 8 2 2 3 3" xfId="20204" xr:uid="{00000000-0005-0000-0000-000017500000}"/>
    <cellStyle name="Normal 2 3 2 8 2 2 4" xfId="6541" xr:uid="{00000000-0005-0000-0000-000018500000}"/>
    <cellStyle name="Normal 2 3 2 8 2 2 4 2" xfId="14687" xr:uid="{00000000-0005-0000-0000-000019500000}"/>
    <cellStyle name="Normal 2 3 2 8 2 2 4 2 2" xfId="30983" xr:uid="{00000000-0005-0000-0000-00001A500000}"/>
    <cellStyle name="Normal 2 3 2 8 2 2 4 3" xfId="22837" xr:uid="{00000000-0005-0000-0000-00001B500000}"/>
    <cellStyle name="Normal 2 3 2 8 2 2 5" xfId="9388" xr:uid="{00000000-0005-0000-0000-00001C500000}"/>
    <cellStyle name="Normal 2 3 2 8 2 2 5 2" xfId="25684" xr:uid="{00000000-0005-0000-0000-00001D500000}"/>
    <cellStyle name="Normal 2 3 2 8 2 2 6" xfId="17538" xr:uid="{00000000-0005-0000-0000-00001E500000}"/>
    <cellStyle name="Normal 2 3 2 8 2 3" xfId="1947" xr:uid="{00000000-0005-0000-0000-00001F500000}"/>
    <cellStyle name="Normal 2 3 2 8 2 3 2" xfId="4517" xr:uid="{00000000-0005-0000-0000-000020500000}"/>
    <cellStyle name="Normal 2 3 2 8 2 3 2 2" xfId="12663" xr:uid="{00000000-0005-0000-0000-000021500000}"/>
    <cellStyle name="Normal 2 3 2 8 2 3 2 2 2" xfId="28959" xr:uid="{00000000-0005-0000-0000-000022500000}"/>
    <cellStyle name="Normal 2 3 2 8 2 3 2 3" xfId="20813" xr:uid="{00000000-0005-0000-0000-000023500000}"/>
    <cellStyle name="Normal 2 3 2 8 2 3 3" xfId="7246" xr:uid="{00000000-0005-0000-0000-000024500000}"/>
    <cellStyle name="Normal 2 3 2 8 2 3 3 2" xfId="15392" xr:uid="{00000000-0005-0000-0000-000025500000}"/>
    <cellStyle name="Normal 2 3 2 8 2 3 3 2 2" xfId="31688" xr:uid="{00000000-0005-0000-0000-000026500000}"/>
    <cellStyle name="Normal 2 3 2 8 2 3 3 3" xfId="23542" xr:uid="{00000000-0005-0000-0000-000027500000}"/>
    <cellStyle name="Normal 2 3 2 8 2 3 4" xfId="10093" xr:uid="{00000000-0005-0000-0000-000028500000}"/>
    <cellStyle name="Normal 2 3 2 8 2 3 4 2" xfId="26389" xr:uid="{00000000-0005-0000-0000-000029500000}"/>
    <cellStyle name="Normal 2 3 2 8 2 3 5" xfId="18243" xr:uid="{00000000-0005-0000-0000-00002A500000}"/>
    <cellStyle name="Normal 2 3 2 8 2 4" xfId="3299" xr:uid="{00000000-0005-0000-0000-00002B500000}"/>
    <cellStyle name="Normal 2 3 2 8 2 4 2" xfId="11445" xr:uid="{00000000-0005-0000-0000-00002C500000}"/>
    <cellStyle name="Normal 2 3 2 8 2 4 2 2" xfId="27741" xr:uid="{00000000-0005-0000-0000-00002D500000}"/>
    <cellStyle name="Normal 2 3 2 8 2 4 3" xfId="19595" xr:uid="{00000000-0005-0000-0000-00002E500000}"/>
    <cellStyle name="Normal 2 3 2 8 2 5" xfId="5836" xr:uid="{00000000-0005-0000-0000-00002F500000}"/>
    <cellStyle name="Normal 2 3 2 8 2 5 2" xfId="13982" xr:uid="{00000000-0005-0000-0000-000030500000}"/>
    <cellStyle name="Normal 2 3 2 8 2 5 2 2" xfId="30278" xr:uid="{00000000-0005-0000-0000-000031500000}"/>
    <cellStyle name="Normal 2 3 2 8 2 5 3" xfId="22132" xr:uid="{00000000-0005-0000-0000-000032500000}"/>
    <cellStyle name="Normal 2 3 2 8 2 6" xfId="8683" xr:uid="{00000000-0005-0000-0000-000033500000}"/>
    <cellStyle name="Normal 2 3 2 8 2 6 2" xfId="24979" xr:uid="{00000000-0005-0000-0000-000034500000}"/>
    <cellStyle name="Normal 2 3 2 8 2 7" xfId="16833" xr:uid="{00000000-0005-0000-0000-000035500000}"/>
    <cellStyle name="Normal 2 3 2 8 3" xfId="898" xr:uid="{00000000-0005-0000-0000-000036500000}"/>
    <cellStyle name="Normal 2 3 2 8 3 2" xfId="2308" xr:uid="{00000000-0005-0000-0000-000037500000}"/>
    <cellStyle name="Normal 2 3 2 8 3 2 2" xfId="4830" xr:uid="{00000000-0005-0000-0000-000038500000}"/>
    <cellStyle name="Normal 2 3 2 8 3 2 2 2" xfId="12976" xr:uid="{00000000-0005-0000-0000-000039500000}"/>
    <cellStyle name="Normal 2 3 2 8 3 2 2 2 2" xfId="29272" xr:uid="{00000000-0005-0000-0000-00003A500000}"/>
    <cellStyle name="Normal 2 3 2 8 3 2 2 3" xfId="21126" xr:uid="{00000000-0005-0000-0000-00003B500000}"/>
    <cellStyle name="Normal 2 3 2 8 3 2 3" xfId="7607" xr:uid="{00000000-0005-0000-0000-00003C500000}"/>
    <cellStyle name="Normal 2 3 2 8 3 2 3 2" xfId="15753" xr:uid="{00000000-0005-0000-0000-00003D500000}"/>
    <cellStyle name="Normal 2 3 2 8 3 2 3 2 2" xfId="32049" xr:uid="{00000000-0005-0000-0000-00003E500000}"/>
    <cellStyle name="Normal 2 3 2 8 3 2 3 3" xfId="23903" xr:uid="{00000000-0005-0000-0000-00003F500000}"/>
    <cellStyle name="Normal 2 3 2 8 3 2 4" xfId="10454" xr:uid="{00000000-0005-0000-0000-000040500000}"/>
    <cellStyle name="Normal 2 3 2 8 3 2 4 2" xfId="26750" xr:uid="{00000000-0005-0000-0000-000041500000}"/>
    <cellStyle name="Normal 2 3 2 8 3 2 5" xfId="18604" xr:uid="{00000000-0005-0000-0000-000042500000}"/>
    <cellStyle name="Normal 2 3 2 8 3 3" xfId="3612" xr:uid="{00000000-0005-0000-0000-000043500000}"/>
    <cellStyle name="Normal 2 3 2 8 3 3 2" xfId="11758" xr:uid="{00000000-0005-0000-0000-000044500000}"/>
    <cellStyle name="Normal 2 3 2 8 3 3 2 2" xfId="28054" xr:uid="{00000000-0005-0000-0000-000045500000}"/>
    <cellStyle name="Normal 2 3 2 8 3 3 3" xfId="19908" xr:uid="{00000000-0005-0000-0000-000046500000}"/>
    <cellStyle name="Normal 2 3 2 8 3 4" xfId="6197" xr:uid="{00000000-0005-0000-0000-000047500000}"/>
    <cellStyle name="Normal 2 3 2 8 3 4 2" xfId="14343" xr:uid="{00000000-0005-0000-0000-000048500000}"/>
    <cellStyle name="Normal 2 3 2 8 3 4 2 2" xfId="30639" xr:uid="{00000000-0005-0000-0000-000049500000}"/>
    <cellStyle name="Normal 2 3 2 8 3 4 3" xfId="22493" xr:uid="{00000000-0005-0000-0000-00004A500000}"/>
    <cellStyle name="Normal 2 3 2 8 3 5" xfId="9044" xr:uid="{00000000-0005-0000-0000-00004B500000}"/>
    <cellStyle name="Normal 2 3 2 8 3 5 2" xfId="25340" xr:uid="{00000000-0005-0000-0000-00004C500000}"/>
    <cellStyle name="Normal 2 3 2 8 3 6" xfId="17194" xr:uid="{00000000-0005-0000-0000-00004D500000}"/>
    <cellStyle name="Normal 2 3 2 8 4" xfId="1603" xr:uid="{00000000-0005-0000-0000-00004E500000}"/>
    <cellStyle name="Normal 2 3 2 8 4 2" xfId="4221" xr:uid="{00000000-0005-0000-0000-00004F500000}"/>
    <cellStyle name="Normal 2 3 2 8 4 2 2" xfId="12367" xr:uid="{00000000-0005-0000-0000-000050500000}"/>
    <cellStyle name="Normal 2 3 2 8 4 2 2 2" xfId="28663" xr:uid="{00000000-0005-0000-0000-000051500000}"/>
    <cellStyle name="Normal 2 3 2 8 4 2 3" xfId="20517" xr:uid="{00000000-0005-0000-0000-000052500000}"/>
    <cellStyle name="Normal 2 3 2 8 4 3" xfId="6902" xr:uid="{00000000-0005-0000-0000-000053500000}"/>
    <cellStyle name="Normal 2 3 2 8 4 3 2" xfId="15048" xr:uid="{00000000-0005-0000-0000-000054500000}"/>
    <cellStyle name="Normal 2 3 2 8 4 3 2 2" xfId="31344" xr:uid="{00000000-0005-0000-0000-000055500000}"/>
    <cellStyle name="Normal 2 3 2 8 4 3 3" xfId="23198" xr:uid="{00000000-0005-0000-0000-000056500000}"/>
    <cellStyle name="Normal 2 3 2 8 4 4" xfId="9749" xr:uid="{00000000-0005-0000-0000-000057500000}"/>
    <cellStyle name="Normal 2 3 2 8 4 4 2" xfId="26045" xr:uid="{00000000-0005-0000-0000-000058500000}"/>
    <cellStyle name="Normal 2 3 2 8 4 5" xfId="17899" xr:uid="{00000000-0005-0000-0000-000059500000}"/>
    <cellStyle name="Normal 2 3 2 8 5" xfId="3003" xr:uid="{00000000-0005-0000-0000-00005A500000}"/>
    <cellStyle name="Normal 2 3 2 8 5 2" xfId="11149" xr:uid="{00000000-0005-0000-0000-00005B500000}"/>
    <cellStyle name="Normal 2 3 2 8 5 2 2" xfId="27445" xr:uid="{00000000-0005-0000-0000-00005C500000}"/>
    <cellStyle name="Normal 2 3 2 8 5 3" xfId="19299" xr:uid="{00000000-0005-0000-0000-00005D500000}"/>
    <cellStyle name="Normal 2 3 2 8 6" xfId="5492" xr:uid="{00000000-0005-0000-0000-00005E500000}"/>
    <cellStyle name="Normal 2 3 2 8 6 2" xfId="13638" xr:uid="{00000000-0005-0000-0000-00005F500000}"/>
    <cellStyle name="Normal 2 3 2 8 6 2 2" xfId="29934" xr:uid="{00000000-0005-0000-0000-000060500000}"/>
    <cellStyle name="Normal 2 3 2 8 6 3" xfId="21788" xr:uid="{00000000-0005-0000-0000-000061500000}"/>
    <cellStyle name="Normal 2 3 2 8 7" xfId="8339" xr:uid="{00000000-0005-0000-0000-000062500000}"/>
    <cellStyle name="Normal 2 3 2 8 7 2" xfId="24635" xr:uid="{00000000-0005-0000-0000-000063500000}"/>
    <cellStyle name="Normal 2 3 2 8 8" xfId="16489" xr:uid="{00000000-0005-0000-0000-000064500000}"/>
    <cellStyle name="Normal 2 3 2 9" xfId="267" xr:uid="{00000000-0005-0000-0000-000065500000}"/>
    <cellStyle name="Normal 2 3 2 9 2" xfId="611" xr:uid="{00000000-0005-0000-0000-000066500000}"/>
    <cellStyle name="Normal 2 3 2 9 2 2" xfId="1317" xr:uid="{00000000-0005-0000-0000-000067500000}"/>
    <cellStyle name="Normal 2 3 2 9 2 2 2" xfId="2727" xr:uid="{00000000-0005-0000-0000-000068500000}"/>
    <cellStyle name="Normal 2 3 2 9 2 2 2 2" xfId="5200" xr:uid="{00000000-0005-0000-0000-000069500000}"/>
    <cellStyle name="Normal 2 3 2 9 2 2 2 2 2" xfId="13346" xr:uid="{00000000-0005-0000-0000-00006A500000}"/>
    <cellStyle name="Normal 2 3 2 9 2 2 2 2 2 2" xfId="29642" xr:uid="{00000000-0005-0000-0000-00006B500000}"/>
    <cellStyle name="Normal 2 3 2 9 2 2 2 2 3" xfId="21496" xr:uid="{00000000-0005-0000-0000-00006C500000}"/>
    <cellStyle name="Normal 2 3 2 9 2 2 2 3" xfId="8026" xr:uid="{00000000-0005-0000-0000-00006D500000}"/>
    <cellStyle name="Normal 2 3 2 9 2 2 2 3 2" xfId="16172" xr:uid="{00000000-0005-0000-0000-00006E500000}"/>
    <cellStyle name="Normal 2 3 2 9 2 2 2 3 2 2" xfId="32468" xr:uid="{00000000-0005-0000-0000-00006F500000}"/>
    <cellStyle name="Normal 2 3 2 9 2 2 2 3 3" xfId="24322" xr:uid="{00000000-0005-0000-0000-000070500000}"/>
    <cellStyle name="Normal 2 3 2 9 2 2 2 4" xfId="10873" xr:uid="{00000000-0005-0000-0000-000071500000}"/>
    <cellStyle name="Normal 2 3 2 9 2 2 2 4 2" xfId="27169" xr:uid="{00000000-0005-0000-0000-000072500000}"/>
    <cellStyle name="Normal 2 3 2 9 2 2 2 5" xfId="19023" xr:uid="{00000000-0005-0000-0000-000073500000}"/>
    <cellStyle name="Normal 2 3 2 9 2 2 3" xfId="3982" xr:uid="{00000000-0005-0000-0000-000074500000}"/>
    <cellStyle name="Normal 2 3 2 9 2 2 3 2" xfId="12128" xr:uid="{00000000-0005-0000-0000-000075500000}"/>
    <cellStyle name="Normal 2 3 2 9 2 2 3 2 2" xfId="28424" xr:uid="{00000000-0005-0000-0000-000076500000}"/>
    <cellStyle name="Normal 2 3 2 9 2 2 3 3" xfId="20278" xr:uid="{00000000-0005-0000-0000-000077500000}"/>
    <cellStyle name="Normal 2 3 2 9 2 2 4" xfId="6616" xr:uid="{00000000-0005-0000-0000-000078500000}"/>
    <cellStyle name="Normal 2 3 2 9 2 2 4 2" xfId="14762" xr:uid="{00000000-0005-0000-0000-000079500000}"/>
    <cellStyle name="Normal 2 3 2 9 2 2 4 2 2" xfId="31058" xr:uid="{00000000-0005-0000-0000-00007A500000}"/>
    <cellStyle name="Normal 2 3 2 9 2 2 4 3" xfId="22912" xr:uid="{00000000-0005-0000-0000-00007B500000}"/>
    <cellStyle name="Normal 2 3 2 9 2 2 5" xfId="9463" xr:uid="{00000000-0005-0000-0000-00007C500000}"/>
    <cellStyle name="Normal 2 3 2 9 2 2 5 2" xfId="25759" xr:uid="{00000000-0005-0000-0000-00007D500000}"/>
    <cellStyle name="Normal 2 3 2 9 2 2 6" xfId="17613" xr:uid="{00000000-0005-0000-0000-00007E500000}"/>
    <cellStyle name="Normal 2 3 2 9 2 3" xfId="2022" xr:uid="{00000000-0005-0000-0000-00007F500000}"/>
    <cellStyle name="Normal 2 3 2 9 2 3 2" xfId="4591" xr:uid="{00000000-0005-0000-0000-000080500000}"/>
    <cellStyle name="Normal 2 3 2 9 2 3 2 2" xfId="12737" xr:uid="{00000000-0005-0000-0000-000081500000}"/>
    <cellStyle name="Normal 2 3 2 9 2 3 2 2 2" xfId="29033" xr:uid="{00000000-0005-0000-0000-000082500000}"/>
    <cellStyle name="Normal 2 3 2 9 2 3 2 3" xfId="20887" xr:uid="{00000000-0005-0000-0000-000083500000}"/>
    <cellStyle name="Normal 2 3 2 9 2 3 3" xfId="7321" xr:uid="{00000000-0005-0000-0000-000084500000}"/>
    <cellStyle name="Normal 2 3 2 9 2 3 3 2" xfId="15467" xr:uid="{00000000-0005-0000-0000-000085500000}"/>
    <cellStyle name="Normal 2 3 2 9 2 3 3 2 2" xfId="31763" xr:uid="{00000000-0005-0000-0000-000086500000}"/>
    <cellStyle name="Normal 2 3 2 9 2 3 3 3" xfId="23617" xr:uid="{00000000-0005-0000-0000-000087500000}"/>
    <cellStyle name="Normal 2 3 2 9 2 3 4" xfId="10168" xr:uid="{00000000-0005-0000-0000-000088500000}"/>
    <cellStyle name="Normal 2 3 2 9 2 3 4 2" xfId="26464" xr:uid="{00000000-0005-0000-0000-000089500000}"/>
    <cellStyle name="Normal 2 3 2 9 2 3 5" xfId="18318" xr:uid="{00000000-0005-0000-0000-00008A500000}"/>
    <cellStyle name="Normal 2 3 2 9 2 4" xfId="3373" xr:uid="{00000000-0005-0000-0000-00008B500000}"/>
    <cellStyle name="Normal 2 3 2 9 2 4 2" xfId="11519" xr:uid="{00000000-0005-0000-0000-00008C500000}"/>
    <cellStyle name="Normal 2 3 2 9 2 4 2 2" xfId="27815" xr:uid="{00000000-0005-0000-0000-00008D500000}"/>
    <cellStyle name="Normal 2 3 2 9 2 4 3" xfId="19669" xr:uid="{00000000-0005-0000-0000-00008E500000}"/>
    <cellStyle name="Normal 2 3 2 9 2 5" xfId="5911" xr:uid="{00000000-0005-0000-0000-00008F500000}"/>
    <cellStyle name="Normal 2 3 2 9 2 5 2" xfId="14057" xr:uid="{00000000-0005-0000-0000-000090500000}"/>
    <cellStyle name="Normal 2 3 2 9 2 5 2 2" xfId="30353" xr:uid="{00000000-0005-0000-0000-000091500000}"/>
    <cellStyle name="Normal 2 3 2 9 2 5 3" xfId="22207" xr:uid="{00000000-0005-0000-0000-000092500000}"/>
    <cellStyle name="Normal 2 3 2 9 2 6" xfId="8758" xr:uid="{00000000-0005-0000-0000-000093500000}"/>
    <cellStyle name="Normal 2 3 2 9 2 6 2" xfId="25054" xr:uid="{00000000-0005-0000-0000-000094500000}"/>
    <cellStyle name="Normal 2 3 2 9 2 7" xfId="16908" xr:uid="{00000000-0005-0000-0000-000095500000}"/>
    <cellStyle name="Normal 2 3 2 9 3" xfId="973" xr:uid="{00000000-0005-0000-0000-000096500000}"/>
    <cellStyle name="Normal 2 3 2 9 3 2" xfId="2383" xr:uid="{00000000-0005-0000-0000-000097500000}"/>
    <cellStyle name="Normal 2 3 2 9 3 2 2" xfId="4904" xr:uid="{00000000-0005-0000-0000-000098500000}"/>
    <cellStyle name="Normal 2 3 2 9 3 2 2 2" xfId="13050" xr:uid="{00000000-0005-0000-0000-000099500000}"/>
    <cellStyle name="Normal 2 3 2 9 3 2 2 2 2" xfId="29346" xr:uid="{00000000-0005-0000-0000-00009A500000}"/>
    <cellStyle name="Normal 2 3 2 9 3 2 2 3" xfId="21200" xr:uid="{00000000-0005-0000-0000-00009B500000}"/>
    <cellStyle name="Normal 2 3 2 9 3 2 3" xfId="7682" xr:uid="{00000000-0005-0000-0000-00009C500000}"/>
    <cellStyle name="Normal 2 3 2 9 3 2 3 2" xfId="15828" xr:uid="{00000000-0005-0000-0000-00009D500000}"/>
    <cellStyle name="Normal 2 3 2 9 3 2 3 2 2" xfId="32124" xr:uid="{00000000-0005-0000-0000-00009E500000}"/>
    <cellStyle name="Normal 2 3 2 9 3 2 3 3" xfId="23978" xr:uid="{00000000-0005-0000-0000-00009F500000}"/>
    <cellStyle name="Normal 2 3 2 9 3 2 4" xfId="10529" xr:uid="{00000000-0005-0000-0000-0000A0500000}"/>
    <cellStyle name="Normal 2 3 2 9 3 2 4 2" xfId="26825" xr:uid="{00000000-0005-0000-0000-0000A1500000}"/>
    <cellStyle name="Normal 2 3 2 9 3 2 5" xfId="18679" xr:uid="{00000000-0005-0000-0000-0000A2500000}"/>
    <cellStyle name="Normal 2 3 2 9 3 3" xfId="3686" xr:uid="{00000000-0005-0000-0000-0000A3500000}"/>
    <cellStyle name="Normal 2 3 2 9 3 3 2" xfId="11832" xr:uid="{00000000-0005-0000-0000-0000A4500000}"/>
    <cellStyle name="Normal 2 3 2 9 3 3 2 2" xfId="28128" xr:uid="{00000000-0005-0000-0000-0000A5500000}"/>
    <cellStyle name="Normal 2 3 2 9 3 3 3" xfId="19982" xr:uid="{00000000-0005-0000-0000-0000A6500000}"/>
    <cellStyle name="Normal 2 3 2 9 3 4" xfId="6272" xr:uid="{00000000-0005-0000-0000-0000A7500000}"/>
    <cellStyle name="Normal 2 3 2 9 3 4 2" xfId="14418" xr:uid="{00000000-0005-0000-0000-0000A8500000}"/>
    <cellStyle name="Normal 2 3 2 9 3 4 2 2" xfId="30714" xr:uid="{00000000-0005-0000-0000-0000A9500000}"/>
    <cellStyle name="Normal 2 3 2 9 3 4 3" xfId="22568" xr:uid="{00000000-0005-0000-0000-0000AA500000}"/>
    <cellStyle name="Normal 2 3 2 9 3 5" xfId="9119" xr:uid="{00000000-0005-0000-0000-0000AB500000}"/>
    <cellStyle name="Normal 2 3 2 9 3 5 2" xfId="25415" xr:uid="{00000000-0005-0000-0000-0000AC500000}"/>
    <cellStyle name="Normal 2 3 2 9 3 6" xfId="17269" xr:uid="{00000000-0005-0000-0000-0000AD500000}"/>
    <cellStyle name="Normal 2 3 2 9 4" xfId="1678" xr:uid="{00000000-0005-0000-0000-0000AE500000}"/>
    <cellStyle name="Normal 2 3 2 9 4 2" xfId="4295" xr:uid="{00000000-0005-0000-0000-0000AF500000}"/>
    <cellStyle name="Normal 2 3 2 9 4 2 2" xfId="12441" xr:uid="{00000000-0005-0000-0000-0000B0500000}"/>
    <cellStyle name="Normal 2 3 2 9 4 2 2 2" xfId="28737" xr:uid="{00000000-0005-0000-0000-0000B1500000}"/>
    <cellStyle name="Normal 2 3 2 9 4 2 3" xfId="20591" xr:uid="{00000000-0005-0000-0000-0000B2500000}"/>
    <cellStyle name="Normal 2 3 2 9 4 3" xfId="6977" xr:uid="{00000000-0005-0000-0000-0000B3500000}"/>
    <cellStyle name="Normal 2 3 2 9 4 3 2" xfId="15123" xr:uid="{00000000-0005-0000-0000-0000B4500000}"/>
    <cellStyle name="Normal 2 3 2 9 4 3 2 2" xfId="31419" xr:uid="{00000000-0005-0000-0000-0000B5500000}"/>
    <cellStyle name="Normal 2 3 2 9 4 3 3" xfId="23273" xr:uid="{00000000-0005-0000-0000-0000B6500000}"/>
    <cellStyle name="Normal 2 3 2 9 4 4" xfId="9824" xr:uid="{00000000-0005-0000-0000-0000B7500000}"/>
    <cellStyle name="Normal 2 3 2 9 4 4 2" xfId="26120" xr:uid="{00000000-0005-0000-0000-0000B8500000}"/>
    <cellStyle name="Normal 2 3 2 9 4 5" xfId="17974" xr:uid="{00000000-0005-0000-0000-0000B9500000}"/>
    <cellStyle name="Normal 2 3 2 9 5" xfId="3077" xr:uid="{00000000-0005-0000-0000-0000BA500000}"/>
    <cellStyle name="Normal 2 3 2 9 5 2" xfId="11223" xr:uid="{00000000-0005-0000-0000-0000BB500000}"/>
    <cellStyle name="Normal 2 3 2 9 5 2 2" xfId="27519" xr:uid="{00000000-0005-0000-0000-0000BC500000}"/>
    <cellStyle name="Normal 2 3 2 9 5 3" xfId="19373" xr:uid="{00000000-0005-0000-0000-0000BD500000}"/>
    <cellStyle name="Normal 2 3 2 9 6" xfId="5567" xr:uid="{00000000-0005-0000-0000-0000BE500000}"/>
    <cellStyle name="Normal 2 3 2 9 6 2" xfId="13713" xr:uid="{00000000-0005-0000-0000-0000BF500000}"/>
    <cellStyle name="Normal 2 3 2 9 6 2 2" xfId="30009" xr:uid="{00000000-0005-0000-0000-0000C0500000}"/>
    <cellStyle name="Normal 2 3 2 9 6 3" xfId="21863" xr:uid="{00000000-0005-0000-0000-0000C1500000}"/>
    <cellStyle name="Normal 2 3 2 9 7" xfId="8414" xr:uid="{00000000-0005-0000-0000-0000C2500000}"/>
    <cellStyle name="Normal 2 3 2 9 7 2" xfId="24710" xr:uid="{00000000-0005-0000-0000-0000C3500000}"/>
    <cellStyle name="Normal 2 3 2 9 8" xfId="16564" xr:uid="{00000000-0005-0000-0000-0000C4500000}"/>
    <cellStyle name="Normal 2 3 3" xfId="21" xr:uid="{00000000-0005-0000-0000-0000C5500000}"/>
    <cellStyle name="Normal 2 3 3 10" xfId="2861" xr:uid="{00000000-0005-0000-0000-0000C6500000}"/>
    <cellStyle name="Normal 2 3 3 10 2" xfId="11007" xr:uid="{00000000-0005-0000-0000-0000C7500000}"/>
    <cellStyle name="Normal 2 3 3 10 2 2" xfId="27303" xr:uid="{00000000-0005-0000-0000-0000C8500000}"/>
    <cellStyle name="Normal 2 3 3 10 3" xfId="19157" xr:uid="{00000000-0005-0000-0000-0000C9500000}"/>
    <cellStyle name="Normal 2 3 3 11" xfId="5321" xr:uid="{00000000-0005-0000-0000-0000CA500000}"/>
    <cellStyle name="Normal 2 3 3 11 2" xfId="13467" xr:uid="{00000000-0005-0000-0000-0000CB500000}"/>
    <cellStyle name="Normal 2 3 3 11 2 2" xfId="29763" xr:uid="{00000000-0005-0000-0000-0000CC500000}"/>
    <cellStyle name="Normal 2 3 3 11 3" xfId="21617" xr:uid="{00000000-0005-0000-0000-0000CD500000}"/>
    <cellStyle name="Normal 2 3 3 12" xfId="8168" xr:uid="{00000000-0005-0000-0000-0000CE500000}"/>
    <cellStyle name="Normal 2 3 3 12 2" xfId="24464" xr:uid="{00000000-0005-0000-0000-0000CF500000}"/>
    <cellStyle name="Normal 2 3 3 13" xfId="16318" xr:uid="{00000000-0005-0000-0000-0000D0500000}"/>
    <cellStyle name="Normal 2 3 3 2" xfId="43" xr:uid="{00000000-0005-0000-0000-0000D1500000}"/>
    <cellStyle name="Normal 2 3 3 2 10" xfId="5343" xr:uid="{00000000-0005-0000-0000-0000D2500000}"/>
    <cellStyle name="Normal 2 3 3 2 10 2" xfId="13489" xr:uid="{00000000-0005-0000-0000-0000D3500000}"/>
    <cellStyle name="Normal 2 3 3 2 10 2 2" xfId="29785" xr:uid="{00000000-0005-0000-0000-0000D4500000}"/>
    <cellStyle name="Normal 2 3 3 2 10 3" xfId="21639" xr:uid="{00000000-0005-0000-0000-0000D5500000}"/>
    <cellStyle name="Normal 2 3 3 2 11" xfId="8190" xr:uid="{00000000-0005-0000-0000-0000D6500000}"/>
    <cellStyle name="Normal 2 3 3 2 11 2" xfId="24486" xr:uid="{00000000-0005-0000-0000-0000D7500000}"/>
    <cellStyle name="Normal 2 3 3 2 12" xfId="16340" xr:uid="{00000000-0005-0000-0000-0000D8500000}"/>
    <cellStyle name="Normal 2 3 3 2 2" xfId="87" xr:uid="{00000000-0005-0000-0000-0000D9500000}"/>
    <cellStyle name="Normal 2 3 3 2 2 10" xfId="8234" xr:uid="{00000000-0005-0000-0000-0000DA500000}"/>
    <cellStyle name="Normal 2 3 3 2 2 10 2" xfId="24530" xr:uid="{00000000-0005-0000-0000-0000DB500000}"/>
    <cellStyle name="Normal 2 3 3 2 2 11" xfId="16384" xr:uid="{00000000-0005-0000-0000-0000DC500000}"/>
    <cellStyle name="Normal 2 3 3 2 2 2" xfId="177" xr:uid="{00000000-0005-0000-0000-0000DD500000}"/>
    <cellStyle name="Normal 2 3 3 2 2 2 2" xfId="521" xr:uid="{00000000-0005-0000-0000-0000DE500000}"/>
    <cellStyle name="Normal 2 3 3 2 2 2 2 2" xfId="1227" xr:uid="{00000000-0005-0000-0000-0000DF500000}"/>
    <cellStyle name="Normal 2 3 3 2 2 2 2 2 2" xfId="2637" xr:uid="{00000000-0005-0000-0000-0000E0500000}"/>
    <cellStyle name="Normal 2 3 3 2 2 2 2 2 2 2" xfId="5112" xr:uid="{00000000-0005-0000-0000-0000E1500000}"/>
    <cellStyle name="Normal 2 3 3 2 2 2 2 2 2 2 2" xfId="13258" xr:uid="{00000000-0005-0000-0000-0000E2500000}"/>
    <cellStyle name="Normal 2 3 3 2 2 2 2 2 2 2 2 2" xfId="29554" xr:uid="{00000000-0005-0000-0000-0000E3500000}"/>
    <cellStyle name="Normal 2 3 3 2 2 2 2 2 2 2 3" xfId="21408" xr:uid="{00000000-0005-0000-0000-0000E4500000}"/>
    <cellStyle name="Normal 2 3 3 2 2 2 2 2 2 3" xfId="7936" xr:uid="{00000000-0005-0000-0000-0000E5500000}"/>
    <cellStyle name="Normal 2 3 3 2 2 2 2 2 2 3 2" xfId="16082" xr:uid="{00000000-0005-0000-0000-0000E6500000}"/>
    <cellStyle name="Normal 2 3 3 2 2 2 2 2 2 3 2 2" xfId="32378" xr:uid="{00000000-0005-0000-0000-0000E7500000}"/>
    <cellStyle name="Normal 2 3 3 2 2 2 2 2 2 3 3" xfId="24232" xr:uid="{00000000-0005-0000-0000-0000E8500000}"/>
    <cellStyle name="Normal 2 3 3 2 2 2 2 2 2 4" xfId="10783" xr:uid="{00000000-0005-0000-0000-0000E9500000}"/>
    <cellStyle name="Normal 2 3 3 2 2 2 2 2 2 4 2" xfId="27079" xr:uid="{00000000-0005-0000-0000-0000EA500000}"/>
    <cellStyle name="Normal 2 3 3 2 2 2 2 2 2 5" xfId="18933" xr:uid="{00000000-0005-0000-0000-0000EB500000}"/>
    <cellStyle name="Normal 2 3 3 2 2 2 2 2 3" xfId="3894" xr:uid="{00000000-0005-0000-0000-0000EC500000}"/>
    <cellStyle name="Normal 2 3 3 2 2 2 2 2 3 2" xfId="12040" xr:uid="{00000000-0005-0000-0000-0000ED500000}"/>
    <cellStyle name="Normal 2 3 3 2 2 2 2 2 3 2 2" xfId="28336" xr:uid="{00000000-0005-0000-0000-0000EE500000}"/>
    <cellStyle name="Normal 2 3 3 2 2 2 2 2 3 3" xfId="20190" xr:uid="{00000000-0005-0000-0000-0000EF500000}"/>
    <cellStyle name="Normal 2 3 3 2 2 2 2 2 4" xfId="6526" xr:uid="{00000000-0005-0000-0000-0000F0500000}"/>
    <cellStyle name="Normal 2 3 3 2 2 2 2 2 4 2" xfId="14672" xr:uid="{00000000-0005-0000-0000-0000F1500000}"/>
    <cellStyle name="Normal 2 3 3 2 2 2 2 2 4 2 2" xfId="30968" xr:uid="{00000000-0005-0000-0000-0000F2500000}"/>
    <cellStyle name="Normal 2 3 3 2 2 2 2 2 4 3" xfId="22822" xr:uid="{00000000-0005-0000-0000-0000F3500000}"/>
    <cellStyle name="Normal 2 3 3 2 2 2 2 2 5" xfId="9373" xr:uid="{00000000-0005-0000-0000-0000F4500000}"/>
    <cellStyle name="Normal 2 3 3 2 2 2 2 2 5 2" xfId="25669" xr:uid="{00000000-0005-0000-0000-0000F5500000}"/>
    <cellStyle name="Normal 2 3 3 2 2 2 2 2 6" xfId="17523" xr:uid="{00000000-0005-0000-0000-0000F6500000}"/>
    <cellStyle name="Normal 2 3 3 2 2 2 2 3" xfId="1932" xr:uid="{00000000-0005-0000-0000-0000F7500000}"/>
    <cellStyle name="Normal 2 3 3 2 2 2 2 3 2" xfId="4503" xr:uid="{00000000-0005-0000-0000-0000F8500000}"/>
    <cellStyle name="Normal 2 3 3 2 2 2 2 3 2 2" xfId="12649" xr:uid="{00000000-0005-0000-0000-0000F9500000}"/>
    <cellStyle name="Normal 2 3 3 2 2 2 2 3 2 2 2" xfId="28945" xr:uid="{00000000-0005-0000-0000-0000FA500000}"/>
    <cellStyle name="Normal 2 3 3 2 2 2 2 3 2 3" xfId="20799" xr:uid="{00000000-0005-0000-0000-0000FB500000}"/>
    <cellStyle name="Normal 2 3 3 2 2 2 2 3 3" xfId="7231" xr:uid="{00000000-0005-0000-0000-0000FC500000}"/>
    <cellStyle name="Normal 2 3 3 2 2 2 2 3 3 2" xfId="15377" xr:uid="{00000000-0005-0000-0000-0000FD500000}"/>
    <cellStyle name="Normal 2 3 3 2 2 2 2 3 3 2 2" xfId="31673" xr:uid="{00000000-0005-0000-0000-0000FE500000}"/>
    <cellStyle name="Normal 2 3 3 2 2 2 2 3 3 3" xfId="23527" xr:uid="{00000000-0005-0000-0000-0000FF500000}"/>
    <cellStyle name="Normal 2 3 3 2 2 2 2 3 4" xfId="10078" xr:uid="{00000000-0005-0000-0000-000000510000}"/>
    <cellStyle name="Normal 2 3 3 2 2 2 2 3 4 2" xfId="26374" xr:uid="{00000000-0005-0000-0000-000001510000}"/>
    <cellStyle name="Normal 2 3 3 2 2 2 2 3 5" xfId="18228" xr:uid="{00000000-0005-0000-0000-000002510000}"/>
    <cellStyle name="Normal 2 3 3 2 2 2 2 4" xfId="3285" xr:uid="{00000000-0005-0000-0000-000003510000}"/>
    <cellStyle name="Normal 2 3 3 2 2 2 2 4 2" xfId="11431" xr:uid="{00000000-0005-0000-0000-000004510000}"/>
    <cellStyle name="Normal 2 3 3 2 2 2 2 4 2 2" xfId="27727" xr:uid="{00000000-0005-0000-0000-000005510000}"/>
    <cellStyle name="Normal 2 3 3 2 2 2 2 4 3" xfId="19581" xr:uid="{00000000-0005-0000-0000-000006510000}"/>
    <cellStyle name="Normal 2 3 3 2 2 2 2 5" xfId="5821" xr:uid="{00000000-0005-0000-0000-000007510000}"/>
    <cellStyle name="Normal 2 3 3 2 2 2 2 5 2" xfId="13967" xr:uid="{00000000-0005-0000-0000-000008510000}"/>
    <cellStyle name="Normal 2 3 3 2 2 2 2 5 2 2" xfId="30263" xr:uid="{00000000-0005-0000-0000-000009510000}"/>
    <cellStyle name="Normal 2 3 3 2 2 2 2 5 3" xfId="22117" xr:uid="{00000000-0005-0000-0000-00000A510000}"/>
    <cellStyle name="Normal 2 3 3 2 2 2 2 6" xfId="8668" xr:uid="{00000000-0005-0000-0000-00000B510000}"/>
    <cellStyle name="Normal 2 3 3 2 2 2 2 6 2" xfId="24964" xr:uid="{00000000-0005-0000-0000-00000C510000}"/>
    <cellStyle name="Normal 2 3 3 2 2 2 2 7" xfId="16818" xr:uid="{00000000-0005-0000-0000-00000D510000}"/>
    <cellStyle name="Normal 2 3 3 2 2 2 3" xfId="883" xr:uid="{00000000-0005-0000-0000-00000E510000}"/>
    <cellStyle name="Normal 2 3 3 2 2 2 3 2" xfId="2293" xr:uid="{00000000-0005-0000-0000-00000F510000}"/>
    <cellStyle name="Normal 2 3 3 2 2 2 3 2 2" xfId="4816" xr:uid="{00000000-0005-0000-0000-000010510000}"/>
    <cellStyle name="Normal 2 3 3 2 2 2 3 2 2 2" xfId="12962" xr:uid="{00000000-0005-0000-0000-000011510000}"/>
    <cellStyle name="Normal 2 3 3 2 2 2 3 2 2 2 2" xfId="29258" xr:uid="{00000000-0005-0000-0000-000012510000}"/>
    <cellStyle name="Normal 2 3 3 2 2 2 3 2 2 3" xfId="21112" xr:uid="{00000000-0005-0000-0000-000013510000}"/>
    <cellStyle name="Normal 2 3 3 2 2 2 3 2 3" xfId="7592" xr:uid="{00000000-0005-0000-0000-000014510000}"/>
    <cellStyle name="Normal 2 3 3 2 2 2 3 2 3 2" xfId="15738" xr:uid="{00000000-0005-0000-0000-000015510000}"/>
    <cellStyle name="Normal 2 3 3 2 2 2 3 2 3 2 2" xfId="32034" xr:uid="{00000000-0005-0000-0000-000016510000}"/>
    <cellStyle name="Normal 2 3 3 2 2 2 3 2 3 3" xfId="23888" xr:uid="{00000000-0005-0000-0000-000017510000}"/>
    <cellStyle name="Normal 2 3 3 2 2 2 3 2 4" xfId="10439" xr:uid="{00000000-0005-0000-0000-000018510000}"/>
    <cellStyle name="Normal 2 3 3 2 2 2 3 2 4 2" xfId="26735" xr:uid="{00000000-0005-0000-0000-000019510000}"/>
    <cellStyle name="Normal 2 3 3 2 2 2 3 2 5" xfId="18589" xr:uid="{00000000-0005-0000-0000-00001A510000}"/>
    <cellStyle name="Normal 2 3 3 2 2 2 3 3" xfId="3598" xr:uid="{00000000-0005-0000-0000-00001B510000}"/>
    <cellStyle name="Normal 2 3 3 2 2 2 3 3 2" xfId="11744" xr:uid="{00000000-0005-0000-0000-00001C510000}"/>
    <cellStyle name="Normal 2 3 3 2 2 2 3 3 2 2" xfId="28040" xr:uid="{00000000-0005-0000-0000-00001D510000}"/>
    <cellStyle name="Normal 2 3 3 2 2 2 3 3 3" xfId="19894" xr:uid="{00000000-0005-0000-0000-00001E510000}"/>
    <cellStyle name="Normal 2 3 3 2 2 2 3 4" xfId="6182" xr:uid="{00000000-0005-0000-0000-00001F510000}"/>
    <cellStyle name="Normal 2 3 3 2 2 2 3 4 2" xfId="14328" xr:uid="{00000000-0005-0000-0000-000020510000}"/>
    <cellStyle name="Normal 2 3 3 2 2 2 3 4 2 2" xfId="30624" xr:uid="{00000000-0005-0000-0000-000021510000}"/>
    <cellStyle name="Normal 2 3 3 2 2 2 3 4 3" xfId="22478" xr:uid="{00000000-0005-0000-0000-000022510000}"/>
    <cellStyle name="Normal 2 3 3 2 2 2 3 5" xfId="9029" xr:uid="{00000000-0005-0000-0000-000023510000}"/>
    <cellStyle name="Normal 2 3 3 2 2 2 3 5 2" xfId="25325" xr:uid="{00000000-0005-0000-0000-000024510000}"/>
    <cellStyle name="Normal 2 3 3 2 2 2 3 6" xfId="17179" xr:uid="{00000000-0005-0000-0000-000025510000}"/>
    <cellStyle name="Normal 2 3 3 2 2 2 4" xfId="1588" xr:uid="{00000000-0005-0000-0000-000026510000}"/>
    <cellStyle name="Normal 2 3 3 2 2 2 4 2" xfId="4207" xr:uid="{00000000-0005-0000-0000-000027510000}"/>
    <cellStyle name="Normal 2 3 3 2 2 2 4 2 2" xfId="12353" xr:uid="{00000000-0005-0000-0000-000028510000}"/>
    <cellStyle name="Normal 2 3 3 2 2 2 4 2 2 2" xfId="28649" xr:uid="{00000000-0005-0000-0000-000029510000}"/>
    <cellStyle name="Normal 2 3 3 2 2 2 4 2 3" xfId="20503" xr:uid="{00000000-0005-0000-0000-00002A510000}"/>
    <cellStyle name="Normal 2 3 3 2 2 2 4 3" xfId="6887" xr:uid="{00000000-0005-0000-0000-00002B510000}"/>
    <cellStyle name="Normal 2 3 3 2 2 2 4 3 2" xfId="15033" xr:uid="{00000000-0005-0000-0000-00002C510000}"/>
    <cellStyle name="Normal 2 3 3 2 2 2 4 3 2 2" xfId="31329" xr:uid="{00000000-0005-0000-0000-00002D510000}"/>
    <cellStyle name="Normal 2 3 3 2 2 2 4 3 3" xfId="23183" xr:uid="{00000000-0005-0000-0000-00002E510000}"/>
    <cellStyle name="Normal 2 3 3 2 2 2 4 4" xfId="9734" xr:uid="{00000000-0005-0000-0000-00002F510000}"/>
    <cellStyle name="Normal 2 3 3 2 2 2 4 4 2" xfId="26030" xr:uid="{00000000-0005-0000-0000-000030510000}"/>
    <cellStyle name="Normal 2 3 3 2 2 2 4 5" xfId="17884" xr:uid="{00000000-0005-0000-0000-000031510000}"/>
    <cellStyle name="Normal 2 3 3 2 2 2 5" xfId="2989" xr:uid="{00000000-0005-0000-0000-000032510000}"/>
    <cellStyle name="Normal 2 3 3 2 2 2 5 2" xfId="11135" xr:uid="{00000000-0005-0000-0000-000033510000}"/>
    <cellStyle name="Normal 2 3 3 2 2 2 5 2 2" xfId="27431" xr:uid="{00000000-0005-0000-0000-000034510000}"/>
    <cellStyle name="Normal 2 3 3 2 2 2 5 3" xfId="19285" xr:uid="{00000000-0005-0000-0000-000035510000}"/>
    <cellStyle name="Normal 2 3 3 2 2 2 6" xfId="5477" xr:uid="{00000000-0005-0000-0000-000036510000}"/>
    <cellStyle name="Normal 2 3 3 2 2 2 6 2" xfId="13623" xr:uid="{00000000-0005-0000-0000-000037510000}"/>
    <cellStyle name="Normal 2 3 3 2 2 2 6 2 2" xfId="29919" xr:uid="{00000000-0005-0000-0000-000038510000}"/>
    <cellStyle name="Normal 2 3 3 2 2 2 6 3" xfId="21773" xr:uid="{00000000-0005-0000-0000-000039510000}"/>
    <cellStyle name="Normal 2 3 3 2 2 2 7" xfId="8324" xr:uid="{00000000-0005-0000-0000-00003A510000}"/>
    <cellStyle name="Normal 2 3 3 2 2 2 7 2" xfId="24620" xr:uid="{00000000-0005-0000-0000-00003B510000}"/>
    <cellStyle name="Normal 2 3 3 2 2 2 8" xfId="16474" xr:uid="{00000000-0005-0000-0000-00003C510000}"/>
    <cellStyle name="Normal 2 3 3 2 2 3" xfId="252" xr:uid="{00000000-0005-0000-0000-00003D510000}"/>
    <cellStyle name="Normal 2 3 3 2 2 3 2" xfId="596" xr:uid="{00000000-0005-0000-0000-00003E510000}"/>
    <cellStyle name="Normal 2 3 3 2 2 3 2 2" xfId="1302" xr:uid="{00000000-0005-0000-0000-00003F510000}"/>
    <cellStyle name="Normal 2 3 3 2 2 3 2 2 2" xfId="2712" xr:uid="{00000000-0005-0000-0000-000040510000}"/>
    <cellStyle name="Normal 2 3 3 2 2 3 2 2 2 2" xfId="5186" xr:uid="{00000000-0005-0000-0000-000041510000}"/>
    <cellStyle name="Normal 2 3 3 2 2 3 2 2 2 2 2" xfId="13332" xr:uid="{00000000-0005-0000-0000-000042510000}"/>
    <cellStyle name="Normal 2 3 3 2 2 3 2 2 2 2 2 2" xfId="29628" xr:uid="{00000000-0005-0000-0000-000043510000}"/>
    <cellStyle name="Normal 2 3 3 2 2 3 2 2 2 2 3" xfId="21482" xr:uid="{00000000-0005-0000-0000-000044510000}"/>
    <cellStyle name="Normal 2 3 3 2 2 3 2 2 2 3" xfId="8011" xr:uid="{00000000-0005-0000-0000-000045510000}"/>
    <cellStyle name="Normal 2 3 3 2 2 3 2 2 2 3 2" xfId="16157" xr:uid="{00000000-0005-0000-0000-000046510000}"/>
    <cellStyle name="Normal 2 3 3 2 2 3 2 2 2 3 2 2" xfId="32453" xr:uid="{00000000-0005-0000-0000-000047510000}"/>
    <cellStyle name="Normal 2 3 3 2 2 3 2 2 2 3 3" xfId="24307" xr:uid="{00000000-0005-0000-0000-000048510000}"/>
    <cellStyle name="Normal 2 3 3 2 2 3 2 2 2 4" xfId="10858" xr:uid="{00000000-0005-0000-0000-000049510000}"/>
    <cellStyle name="Normal 2 3 3 2 2 3 2 2 2 4 2" xfId="27154" xr:uid="{00000000-0005-0000-0000-00004A510000}"/>
    <cellStyle name="Normal 2 3 3 2 2 3 2 2 2 5" xfId="19008" xr:uid="{00000000-0005-0000-0000-00004B510000}"/>
    <cellStyle name="Normal 2 3 3 2 2 3 2 2 3" xfId="3968" xr:uid="{00000000-0005-0000-0000-00004C510000}"/>
    <cellStyle name="Normal 2 3 3 2 2 3 2 2 3 2" xfId="12114" xr:uid="{00000000-0005-0000-0000-00004D510000}"/>
    <cellStyle name="Normal 2 3 3 2 2 3 2 2 3 2 2" xfId="28410" xr:uid="{00000000-0005-0000-0000-00004E510000}"/>
    <cellStyle name="Normal 2 3 3 2 2 3 2 2 3 3" xfId="20264" xr:uid="{00000000-0005-0000-0000-00004F510000}"/>
    <cellStyle name="Normal 2 3 3 2 2 3 2 2 4" xfId="6601" xr:uid="{00000000-0005-0000-0000-000050510000}"/>
    <cellStyle name="Normal 2 3 3 2 2 3 2 2 4 2" xfId="14747" xr:uid="{00000000-0005-0000-0000-000051510000}"/>
    <cellStyle name="Normal 2 3 3 2 2 3 2 2 4 2 2" xfId="31043" xr:uid="{00000000-0005-0000-0000-000052510000}"/>
    <cellStyle name="Normal 2 3 3 2 2 3 2 2 4 3" xfId="22897" xr:uid="{00000000-0005-0000-0000-000053510000}"/>
    <cellStyle name="Normal 2 3 3 2 2 3 2 2 5" xfId="9448" xr:uid="{00000000-0005-0000-0000-000054510000}"/>
    <cellStyle name="Normal 2 3 3 2 2 3 2 2 5 2" xfId="25744" xr:uid="{00000000-0005-0000-0000-000055510000}"/>
    <cellStyle name="Normal 2 3 3 2 2 3 2 2 6" xfId="17598" xr:uid="{00000000-0005-0000-0000-000056510000}"/>
    <cellStyle name="Normal 2 3 3 2 2 3 2 3" xfId="2007" xr:uid="{00000000-0005-0000-0000-000057510000}"/>
    <cellStyle name="Normal 2 3 3 2 2 3 2 3 2" xfId="4577" xr:uid="{00000000-0005-0000-0000-000058510000}"/>
    <cellStyle name="Normal 2 3 3 2 2 3 2 3 2 2" xfId="12723" xr:uid="{00000000-0005-0000-0000-000059510000}"/>
    <cellStyle name="Normal 2 3 3 2 2 3 2 3 2 2 2" xfId="29019" xr:uid="{00000000-0005-0000-0000-00005A510000}"/>
    <cellStyle name="Normal 2 3 3 2 2 3 2 3 2 3" xfId="20873" xr:uid="{00000000-0005-0000-0000-00005B510000}"/>
    <cellStyle name="Normal 2 3 3 2 2 3 2 3 3" xfId="7306" xr:uid="{00000000-0005-0000-0000-00005C510000}"/>
    <cellStyle name="Normal 2 3 3 2 2 3 2 3 3 2" xfId="15452" xr:uid="{00000000-0005-0000-0000-00005D510000}"/>
    <cellStyle name="Normal 2 3 3 2 2 3 2 3 3 2 2" xfId="31748" xr:uid="{00000000-0005-0000-0000-00005E510000}"/>
    <cellStyle name="Normal 2 3 3 2 2 3 2 3 3 3" xfId="23602" xr:uid="{00000000-0005-0000-0000-00005F510000}"/>
    <cellStyle name="Normal 2 3 3 2 2 3 2 3 4" xfId="10153" xr:uid="{00000000-0005-0000-0000-000060510000}"/>
    <cellStyle name="Normal 2 3 3 2 2 3 2 3 4 2" xfId="26449" xr:uid="{00000000-0005-0000-0000-000061510000}"/>
    <cellStyle name="Normal 2 3 3 2 2 3 2 3 5" xfId="18303" xr:uid="{00000000-0005-0000-0000-000062510000}"/>
    <cellStyle name="Normal 2 3 3 2 2 3 2 4" xfId="3359" xr:uid="{00000000-0005-0000-0000-000063510000}"/>
    <cellStyle name="Normal 2 3 3 2 2 3 2 4 2" xfId="11505" xr:uid="{00000000-0005-0000-0000-000064510000}"/>
    <cellStyle name="Normal 2 3 3 2 2 3 2 4 2 2" xfId="27801" xr:uid="{00000000-0005-0000-0000-000065510000}"/>
    <cellStyle name="Normal 2 3 3 2 2 3 2 4 3" xfId="19655" xr:uid="{00000000-0005-0000-0000-000066510000}"/>
    <cellStyle name="Normal 2 3 3 2 2 3 2 5" xfId="5896" xr:uid="{00000000-0005-0000-0000-000067510000}"/>
    <cellStyle name="Normal 2 3 3 2 2 3 2 5 2" xfId="14042" xr:uid="{00000000-0005-0000-0000-000068510000}"/>
    <cellStyle name="Normal 2 3 3 2 2 3 2 5 2 2" xfId="30338" xr:uid="{00000000-0005-0000-0000-000069510000}"/>
    <cellStyle name="Normal 2 3 3 2 2 3 2 5 3" xfId="22192" xr:uid="{00000000-0005-0000-0000-00006A510000}"/>
    <cellStyle name="Normal 2 3 3 2 2 3 2 6" xfId="8743" xr:uid="{00000000-0005-0000-0000-00006B510000}"/>
    <cellStyle name="Normal 2 3 3 2 2 3 2 6 2" xfId="25039" xr:uid="{00000000-0005-0000-0000-00006C510000}"/>
    <cellStyle name="Normal 2 3 3 2 2 3 2 7" xfId="16893" xr:uid="{00000000-0005-0000-0000-00006D510000}"/>
    <cellStyle name="Normal 2 3 3 2 2 3 3" xfId="958" xr:uid="{00000000-0005-0000-0000-00006E510000}"/>
    <cellStyle name="Normal 2 3 3 2 2 3 3 2" xfId="2368" xr:uid="{00000000-0005-0000-0000-00006F510000}"/>
    <cellStyle name="Normal 2 3 3 2 2 3 3 2 2" xfId="4890" xr:uid="{00000000-0005-0000-0000-000070510000}"/>
    <cellStyle name="Normal 2 3 3 2 2 3 3 2 2 2" xfId="13036" xr:uid="{00000000-0005-0000-0000-000071510000}"/>
    <cellStyle name="Normal 2 3 3 2 2 3 3 2 2 2 2" xfId="29332" xr:uid="{00000000-0005-0000-0000-000072510000}"/>
    <cellStyle name="Normal 2 3 3 2 2 3 3 2 2 3" xfId="21186" xr:uid="{00000000-0005-0000-0000-000073510000}"/>
    <cellStyle name="Normal 2 3 3 2 2 3 3 2 3" xfId="7667" xr:uid="{00000000-0005-0000-0000-000074510000}"/>
    <cellStyle name="Normal 2 3 3 2 2 3 3 2 3 2" xfId="15813" xr:uid="{00000000-0005-0000-0000-000075510000}"/>
    <cellStyle name="Normal 2 3 3 2 2 3 3 2 3 2 2" xfId="32109" xr:uid="{00000000-0005-0000-0000-000076510000}"/>
    <cellStyle name="Normal 2 3 3 2 2 3 3 2 3 3" xfId="23963" xr:uid="{00000000-0005-0000-0000-000077510000}"/>
    <cellStyle name="Normal 2 3 3 2 2 3 3 2 4" xfId="10514" xr:uid="{00000000-0005-0000-0000-000078510000}"/>
    <cellStyle name="Normal 2 3 3 2 2 3 3 2 4 2" xfId="26810" xr:uid="{00000000-0005-0000-0000-000079510000}"/>
    <cellStyle name="Normal 2 3 3 2 2 3 3 2 5" xfId="18664" xr:uid="{00000000-0005-0000-0000-00007A510000}"/>
    <cellStyle name="Normal 2 3 3 2 2 3 3 3" xfId="3672" xr:uid="{00000000-0005-0000-0000-00007B510000}"/>
    <cellStyle name="Normal 2 3 3 2 2 3 3 3 2" xfId="11818" xr:uid="{00000000-0005-0000-0000-00007C510000}"/>
    <cellStyle name="Normal 2 3 3 2 2 3 3 3 2 2" xfId="28114" xr:uid="{00000000-0005-0000-0000-00007D510000}"/>
    <cellStyle name="Normal 2 3 3 2 2 3 3 3 3" xfId="19968" xr:uid="{00000000-0005-0000-0000-00007E510000}"/>
    <cellStyle name="Normal 2 3 3 2 2 3 3 4" xfId="6257" xr:uid="{00000000-0005-0000-0000-00007F510000}"/>
    <cellStyle name="Normal 2 3 3 2 2 3 3 4 2" xfId="14403" xr:uid="{00000000-0005-0000-0000-000080510000}"/>
    <cellStyle name="Normal 2 3 3 2 2 3 3 4 2 2" xfId="30699" xr:uid="{00000000-0005-0000-0000-000081510000}"/>
    <cellStyle name="Normal 2 3 3 2 2 3 3 4 3" xfId="22553" xr:uid="{00000000-0005-0000-0000-000082510000}"/>
    <cellStyle name="Normal 2 3 3 2 2 3 3 5" xfId="9104" xr:uid="{00000000-0005-0000-0000-000083510000}"/>
    <cellStyle name="Normal 2 3 3 2 2 3 3 5 2" xfId="25400" xr:uid="{00000000-0005-0000-0000-000084510000}"/>
    <cellStyle name="Normal 2 3 3 2 2 3 3 6" xfId="17254" xr:uid="{00000000-0005-0000-0000-000085510000}"/>
    <cellStyle name="Normal 2 3 3 2 2 3 4" xfId="1663" xr:uid="{00000000-0005-0000-0000-000086510000}"/>
    <cellStyle name="Normal 2 3 3 2 2 3 4 2" xfId="4281" xr:uid="{00000000-0005-0000-0000-000087510000}"/>
    <cellStyle name="Normal 2 3 3 2 2 3 4 2 2" xfId="12427" xr:uid="{00000000-0005-0000-0000-000088510000}"/>
    <cellStyle name="Normal 2 3 3 2 2 3 4 2 2 2" xfId="28723" xr:uid="{00000000-0005-0000-0000-000089510000}"/>
    <cellStyle name="Normal 2 3 3 2 2 3 4 2 3" xfId="20577" xr:uid="{00000000-0005-0000-0000-00008A510000}"/>
    <cellStyle name="Normal 2 3 3 2 2 3 4 3" xfId="6962" xr:uid="{00000000-0005-0000-0000-00008B510000}"/>
    <cellStyle name="Normal 2 3 3 2 2 3 4 3 2" xfId="15108" xr:uid="{00000000-0005-0000-0000-00008C510000}"/>
    <cellStyle name="Normal 2 3 3 2 2 3 4 3 2 2" xfId="31404" xr:uid="{00000000-0005-0000-0000-00008D510000}"/>
    <cellStyle name="Normal 2 3 3 2 2 3 4 3 3" xfId="23258" xr:uid="{00000000-0005-0000-0000-00008E510000}"/>
    <cellStyle name="Normal 2 3 3 2 2 3 4 4" xfId="9809" xr:uid="{00000000-0005-0000-0000-00008F510000}"/>
    <cellStyle name="Normal 2 3 3 2 2 3 4 4 2" xfId="26105" xr:uid="{00000000-0005-0000-0000-000090510000}"/>
    <cellStyle name="Normal 2 3 3 2 2 3 4 5" xfId="17959" xr:uid="{00000000-0005-0000-0000-000091510000}"/>
    <cellStyle name="Normal 2 3 3 2 2 3 5" xfId="3063" xr:uid="{00000000-0005-0000-0000-000092510000}"/>
    <cellStyle name="Normal 2 3 3 2 2 3 5 2" xfId="11209" xr:uid="{00000000-0005-0000-0000-000093510000}"/>
    <cellStyle name="Normal 2 3 3 2 2 3 5 2 2" xfId="27505" xr:uid="{00000000-0005-0000-0000-000094510000}"/>
    <cellStyle name="Normal 2 3 3 2 2 3 5 3" xfId="19359" xr:uid="{00000000-0005-0000-0000-000095510000}"/>
    <cellStyle name="Normal 2 3 3 2 2 3 6" xfId="5552" xr:uid="{00000000-0005-0000-0000-000096510000}"/>
    <cellStyle name="Normal 2 3 3 2 2 3 6 2" xfId="13698" xr:uid="{00000000-0005-0000-0000-000097510000}"/>
    <cellStyle name="Normal 2 3 3 2 2 3 6 2 2" xfId="29994" xr:uid="{00000000-0005-0000-0000-000098510000}"/>
    <cellStyle name="Normal 2 3 3 2 2 3 6 3" xfId="21848" xr:uid="{00000000-0005-0000-0000-000099510000}"/>
    <cellStyle name="Normal 2 3 3 2 2 3 7" xfId="8399" xr:uid="{00000000-0005-0000-0000-00009A510000}"/>
    <cellStyle name="Normal 2 3 3 2 2 3 7 2" xfId="24695" xr:uid="{00000000-0005-0000-0000-00009B510000}"/>
    <cellStyle name="Normal 2 3 3 2 2 3 8" xfId="16549" xr:uid="{00000000-0005-0000-0000-00009C510000}"/>
    <cellStyle name="Normal 2 3 3 2 2 4" xfId="341" xr:uid="{00000000-0005-0000-0000-00009D510000}"/>
    <cellStyle name="Normal 2 3 3 2 2 4 2" xfId="685" xr:uid="{00000000-0005-0000-0000-00009E510000}"/>
    <cellStyle name="Normal 2 3 3 2 2 4 2 2" xfId="1391" xr:uid="{00000000-0005-0000-0000-00009F510000}"/>
    <cellStyle name="Normal 2 3 3 2 2 4 2 2 2" xfId="2801" xr:uid="{00000000-0005-0000-0000-0000A0510000}"/>
    <cellStyle name="Normal 2 3 3 2 2 4 2 2 2 2" xfId="5260" xr:uid="{00000000-0005-0000-0000-0000A1510000}"/>
    <cellStyle name="Normal 2 3 3 2 2 4 2 2 2 2 2" xfId="13406" xr:uid="{00000000-0005-0000-0000-0000A2510000}"/>
    <cellStyle name="Normal 2 3 3 2 2 4 2 2 2 2 2 2" xfId="29702" xr:uid="{00000000-0005-0000-0000-0000A3510000}"/>
    <cellStyle name="Normal 2 3 3 2 2 4 2 2 2 2 3" xfId="21556" xr:uid="{00000000-0005-0000-0000-0000A4510000}"/>
    <cellStyle name="Normal 2 3 3 2 2 4 2 2 2 3" xfId="8100" xr:uid="{00000000-0005-0000-0000-0000A5510000}"/>
    <cellStyle name="Normal 2 3 3 2 2 4 2 2 2 3 2" xfId="16246" xr:uid="{00000000-0005-0000-0000-0000A6510000}"/>
    <cellStyle name="Normal 2 3 3 2 2 4 2 2 2 3 2 2" xfId="32542" xr:uid="{00000000-0005-0000-0000-0000A7510000}"/>
    <cellStyle name="Normal 2 3 3 2 2 4 2 2 2 3 3" xfId="24396" xr:uid="{00000000-0005-0000-0000-0000A8510000}"/>
    <cellStyle name="Normal 2 3 3 2 2 4 2 2 2 4" xfId="10947" xr:uid="{00000000-0005-0000-0000-0000A9510000}"/>
    <cellStyle name="Normal 2 3 3 2 2 4 2 2 2 4 2" xfId="27243" xr:uid="{00000000-0005-0000-0000-0000AA510000}"/>
    <cellStyle name="Normal 2 3 3 2 2 4 2 2 2 5" xfId="19097" xr:uid="{00000000-0005-0000-0000-0000AB510000}"/>
    <cellStyle name="Normal 2 3 3 2 2 4 2 2 3" xfId="4042" xr:uid="{00000000-0005-0000-0000-0000AC510000}"/>
    <cellStyle name="Normal 2 3 3 2 2 4 2 2 3 2" xfId="12188" xr:uid="{00000000-0005-0000-0000-0000AD510000}"/>
    <cellStyle name="Normal 2 3 3 2 2 4 2 2 3 2 2" xfId="28484" xr:uid="{00000000-0005-0000-0000-0000AE510000}"/>
    <cellStyle name="Normal 2 3 3 2 2 4 2 2 3 3" xfId="20338" xr:uid="{00000000-0005-0000-0000-0000AF510000}"/>
    <cellStyle name="Normal 2 3 3 2 2 4 2 2 4" xfId="6690" xr:uid="{00000000-0005-0000-0000-0000B0510000}"/>
    <cellStyle name="Normal 2 3 3 2 2 4 2 2 4 2" xfId="14836" xr:uid="{00000000-0005-0000-0000-0000B1510000}"/>
    <cellStyle name="Normal 2 3 3 2 2 4 2 2 4 2 2" xfId="31132" xr:uid="{00000000-0005-0000-0000-0000B2510000}"/>
    <cellStyle name="Normal 2 3 3 2 2 4 2 2 4 3" xfId="22986" xr:uid="{00000000-0005-0000-0000-0000B3510000}"/>
    <cellStyle name="Normal 2 3 3 2 2 4 2 2 5" xfId="9537" xr:uid="{00000000-0005-0000-0000-0000B4510000}"/>
    <cellStyle name="Normal 2 3 3 2 2 4 2 2 5 2" xfId="25833" xr:uid="{00000000-0005-0000-0000-0000B5510000}"/>
    <cellStyle name="Normal 2 3 3 2 2 4 2 2 6" xfId="17687" xr:uid="{00000000-0005-0000-0000-0000B6510000}"/>
    <cellStyle name="Normal 2 3 3 2 2 4 2 3" xfId="2096" xr:uid="{00000000-0005-0000-0000-0000B7510000}"/>
    <cellStyle name="Normal 2 3 3 2 2 4 2 3 2" xfId="4651" xr:uid="{00000000-0005-0000-0000-0000B8510000}"/>
    <cellStyle name="Normal 2 3 3 2 2 4 2 3 2 2" xfId="12797" xr:uid="{00000000-0005-0000-0000-0000B9510000}"/>
    <cellStyle name="Normal 2 3 3 2 2 4 2 3 2 2 2" xfId="29093" xr:uid="{00000000-0005-0000-0000-0000BA510000}"/>
    <cellStyle name="Normal 2 3 3 2 2 4 2 3 2 3" xfId="20947" xr:uid="{00000000-0005-0000-0000-0000BB510000}"/>
    <cellStyle name="Normal 2 3 3 2 2 4 2 3 3" xfId="7395" xr:uid="{00000000-0005-0000-0000-0000BC510000}"/>
    <cellStyle name="Normal 2 3 3 2 2 4 2 3 3 2" xfId="15541" xr:uid="{00000000-0005-0000-0000-0000BD510000}"/>
    <cellStyle name="Normal 2 3 3 2 2 4 2 3 3 2 2" xfId="31837" xr:uid="{00000000-0005-0000-0000-0000BE510000}"/>
    <cellStyle name="Normal 2 3 3 2 2 4 2 3 3 3" xfId="23691" xr:uid="{00000000-0005-0000-0000-0000BF510000}"/>
    <cellStyle name="Normal 2 3 3 2 2 4 2 3 4" xfId="10242" xr:uid="{00000000-0005-0000-0000-0000C0510000}"/>
    <cellStyle name="Normal 2 3 3 2 2 4 2 3 4 2" xfId="26538" xr:uid="{00000000-0005-0000-0000-0000C1510000}"/>
    <cellStyle name="Normal 2 3 3 2 2 4 2 3 5" xfId="18392" xr:uid="{00000000-0005-0000-0000-0000C2510000}"/>
    <cellStyle name="Normal 2 3 3 2 2 4 2 4" xfId="3433" xr:uid="{00000000-0005-0000-0000-0000C3510000}"/>
    <cellStyle name="Normal 2 3 3 2 2 4 2 4 2" xfId="11579" xr:uid="{00000000-0005-0000-0000-0000C4510000}"/>
    <cellStyle name="Normal 2 3 3 2 2 4 2 4 2 2" xfId="27875" xr:uid="{00000000-0005-0000-0000-0000C5510000}"/>
    <cellStyle name="Normal 2 3 3 2 2 4 2 4 3" xfId="19729" xr:uid="{00000000-0005-0000-0000-0000C6510000}"/>
    <cellStyle name="Normal 2 3 3 2 2 4 2 5" xfId="5985" xr:uid="{00000000-0005-0000-0000-0000C7510000}"/>
    <cellStyle name="Normal 2 3 3 2 2 4 2 5 2" xfId="14131" xr:uid="{00000000-0005-0000-0000-0000C8510000}"/>
    <cellStyle name="Normal 2 3 3 2 2 4 2 5 2 2" xfId="30427" xr:uid="{00000000-0005-0000-0000-0000C9510000}"/>
    <cellStyle name="Normal 2 3 3 2 2 4 2 5 3" xfId="22281" xr:uid="{00000000-0005-0000-0000-0000CA510000}"/>
    <cellStyle name="Normal 2 3 3 2 2 4 2 6" xfId="8832" xr:uid="{00000000-0005-0000-0000-0000CB510000}"/>
    <cellStyle name="Normal 2 3 3 2 2 4 2 6 2" xfId="25128" xr:uid="{00000000-0005-0000-0000-0000CC510000}"/>
    <cellStyle name="Normal 2 3 3 2 2 4 2 7" xfId="16982" xr:uid="{00000000-0005-0000-0000-0000CD510000}"/>
    <cellStyle name="Normal 2 3 3 2 2 4 3" xfId="1047" xr:uid="{00000000-0005-0000-0000-0000CE510000}"/>
    <cellStyle name="Normal 2 3 3 2 2 4 3 2" xfId="2457" xr:uid="{00000000-0005-0000-0000-0000CF510000}"/>
    <cellStyle name="Normal 2 3 3 2 2 4 3 2 2" xfId="4964" xr:uid="{00000000-0005-0000-0000-0000D0510000}"/>
    <cellStyle name="Normal 2 3 3 2 2 4 3 2 2 2" xfId="13110" xr:uid="{00000000-0005-0000-0000-0000D1510000}"/>
    <cellStyle name="Normal 2 3 3 2 2 4 3 2 2 2 2" xfId="29406" xr:uid="{00000000-0005-0000-0000-0000D2510000}"/>
    <cellStyle name="Normal 2 3 3 2 2 4 3 2 2 3" xfId="21260" xr:uid="{00000000-0005-0000-0000-0000D3510000}"/>
    <cellStyle name="Normal 2 3 3 2 2 4 3 2 3" xfId="7756" xr:uid="{00000000-0005-0000-0000-0000D4510000}"/>
    <cellStyle name="Normal 2 3 3 2 2 4 3 2 3 2" xfId="15902" xr:uid="{00000000-0005-0000-0000-0000D5510000}"/>
    <cellStyle name="Normal 2 3 3 2 2 4 3 2 3 2 2" xfId="32198" xr:uid="{00000000-0005-0000-0000-0000D6510000}"/>
    <cellStyle name="Normal 2 3 3 2 2 4 3 2 3 3" xfId="24052" xr:uid="{00000000-0005-0000-0000-0000D7510000}"/>
    <cellStyle name="Normal 2 3 3 2 2 4 3 2 4" xfId="10603" xr:uid="{00000000-0005-0000-0000-0000D8510000}"/>
    <cellStyle name="Normal 2 3 3 2 2 4 3 2 4 2" xfId="26899" xr:uid="{00000000-0005-0000-0000-0000D9510000}"/>
    <cellStyle name="Normal 2 3 3 2 2 4 3 2 5" xfId="18753" xr:uid="{00000000-0005-0000-0000-0000DA510000}"/>
    <cellStyle name="Normal 2 3 3 2 2 4 3 3" xfId="3746" xr:uid="{00000000-0005-0000-0000-0000DB510000}"/>
    <cellStyle name="Normal 2 3 3 2 2 4 3 3 2" xfId="11892" xr:uid="{00000000-0005-0000-0000-0000DC510000}"/>
    <cellStyle name="Normal 2 3 3 2 2 4 3 3 2 2" xfId="28188" xr:uid="{00000000-0005-0000-0000-0000DD510000}"/>
    <cellStyle name="Normal 2 3 3 2 2 4 3 3 3" xfId="20042" xr:uid="{00000000-0005-0000-0000-0000DE510000}"/>
    <cellStyle name="Normal 2 3 3 2 2 4 3 4" xfId="6346" xr:uid="{00000000-0005-0000-0000-0000DF510000}"/>
    <cellStyle name="Normal 2 3 3 2 2 4 3 4 2" xfId="14492" xr:uid="{00000000-0005-0000-0000-0000E0510000}"/>
    <cellStyle name="Normal 2 3 3 2 2 4 3 4 2 2" xfId="30788" xr:uid="{00000000-0005-0000-0000-0000E1510000}"/>
    <cellStyle name="Normal 2 3 3 2 2 4 3 4 3" xfId="22642" xr:uid="{00000000-0005-0000-0000-0000E2510000}"/>
    <cellStyle name="Normal 2 3 3 2 2 4 3 5" xfId="9193" xr:uid="{00000000-0005-0000-0000-0000E3510000}"/>
    <cellStyle name="Normal 2 3 3 2 2 4 3 5 2" xfId="25489" xr:uid="{00000000-0005-0000-0000-0000E4510000}"/>
    <cellStyle name="Normal 2 3 3 2 2 4 3 6" xfId="17343" xr:uid="{00000000-0005-0000-0000-0000E5510000}"/>
    <cellStyle name="Normal 2 3 3 2 2 4 4" xfId="1752" xr:uid="{00000000-0005-0000-0000-0000E6510000}"/>
    <cellStyle name="Normal 2 3 3 2 2 4 4 2" xfId="4355" xr:uid="{00000000-0005-0000-0000-0000E7510000}"/>
    <cellStyle name="Normal 2 3 3 2 2 4 4 2 2" xfId="12501" xr:uid="{00000000-0005-0000-0000-0000E8510000}"/>
    <cellStyle name="Normal 2 3 3 2 2 4 4 2 2 2" xfId="28797" xr:uid="{00000000-0005-0000-0000-0000E9510000}"/>
    <cellStyle name="Normal 2 3 3 2 2 4 4 2 3" xfId="20651" xr:uid="{00000000-0005-0000-0000-0000EA510000}"/>
    <cellStyle name="Normal 2 3 3 2 2 4 4 3" xfId="7051" xr:uid="{00000000-0005-0000-0000-0000EB510000}"/>
    <cellStyle name="Normal 2 3 3 2 2 4 4 3 2" xfId="15197" xr:uid="{00000000-0005-0000-0000-0000EC510000}"/>
    <cellStyle name="Normal 2 3 3 2 2 4 4 3 2 2" xfId="31493" xr:uid="{00000000-0005-0000-0000-0000ED510000}"/>
    <cellStyle name="Normal 2 3 3 2 2 4 4 3 3" xfId="23347" xr:uid="{00000000-0005-0000-0000-0000EE510000}"/>
    <cellStyle name="Normal 2 3 3 2 2 4 4 4" xfId="9898" xr:uid="{00000000-0005-0000-0000-0000EF510000}"/>
    <cellStyle name="Normal 2 3 3 2 2 4 4 4 2" xfId="26194" xr:uid="{00000000-0005-0000-0000-0000F0510000}"/>
    <cellStyle name="Normal 2 3 3 2 2 4 4 5" xfId="18048" xr:uid="{00000000-0005-0000-0000-0000F1510000}"/>
    <cellStyle name="Normal 2 3 3 2 2 4 5" xfId="3137" xr:uid="{00000000-0005-0000-0000-0000F2510000}"/>
    <cellStyle name="Normal 2 3 3 2 2 4 5 2" xfId="11283" xr:uid="{00000000-0005-0000-0000-0000F3510000}"/>
    <cellStyle name="Normal 2 3 3 2 2 4 5 2 2" xfId="27579" xr:uid="{00000000-0005-0000-0000-0000F4510000}"/>
    <cellStyle name="Normal 2 3 3 2 2 4 5 3" xfId="19433" xr:uid="{00000000-0005-0000-0000-0000F5510000}"/>
    <cellStyle name="Normal 2 3 3 2 2 4 6" xfId="5641" xr:uid="{00000000-0005-0000-0000-0000F6510000}"/>
    <cellStyle name="Normal 2 3 3 2 2 4 6 2" xfId="13787" xr:uid="{00000000-0005-0000-0000-0000F7510000}"/>
    <cellStyle name="Normal 2 3 3 2 2 4 6 2 2" xfId="30083" xr:uid="{00000000-0005-0000-0000-0000F8510000}"/>
    <cellStyle name="Normal 2 3 3 2 2 4 6 3" xfId="21937" xr:uid="{00000000-0005-0000-0000-0000F9510000}"/>
    <cellStyle name="Normal 2 3 3 2 2 4 7" xfId="8488" xr:uid="{00000000-0005-0000-0000-0000FA510000}"/>
    <cellStyle name="Normal 2 3 3 2 2 4 7 2" xfId="24784" xr:uid="{00000000-0005-0000-0000-0000FB510000}"/>
    <cellStyle name="Normal 2 3 3 2 2 4 8" xfId="16638" xr:uid="{00000000-0005-0000-0000-0000FC510000}"/>
    <cellStyle name="Normal 2 3 3 2 2 5" xfId="431" xr:uid="{00000000-0005-0000-0000-0000FD510000}"/>
    <cellStyle name="Normal 2 3 3 2 2 5 2" xfId="1137" xr:uid="{00000000-0005-0000-0000-0000FE510000}"/>
    <cellStyle name="Normal 2 3 3 2 2 5 2 2" xfId="2547" xr:uid="{00000000-0005-0000-0000-0000FF510000}"/>
    <cellStyle name="Normal 2 3 3 2 2 5 2 2 2" xfId="5038" xr:uid="{00000000-0005-0000-0000-000000520000}"/>
    <cellStyle name="Normal 2 3 3 2 2 5 2 2 2 2" xfId="13184" xr:uid="{00000000-0005-0000-0000-000001520000}"/>
    <cellStyle name="Normal 2 3 3 2 2 5 2 2 2 2 2" xfId="29480" xr:uid="{00000000-0005-0000-0000-000002520000}"/>
    <cellStyle name="Normal 2 3 3 2 2 5 2 2 2 3" xfId="21334" xr:uid="{00000000-0005-0000-0000-000003520000}"/>
    <cellStyle name="Normal 2 3 3 2 2 5 2 2 3" xfId="7846" xr:uid="{00000000-0005-0000-0000-000004520000}"/>
    <cellStyle name="Normal 2 3 3 2 2 5 2 2 3 2" xfId="15992" xr:uid="{00000000-0005-0000-0000-000005520000}"/>
    <cellStyle name="Normal 2 3 3 2 2 5 2 2 3 2 2" xfId="32288" xr:uid="{00000000-0005-0000-0000-000006520000}"/>
    <cellStyle name="Normal 2 3 3 2 2 5 2 2 3 3" xfId="24142" xr:uid="{00000000-0005-0000-0000-000007520000}"/>
    <cellStyle name="Normal 2 3 3 2 2 5 2 2 4" xfId="10693" xr:uid="{00000000-0005-0000-0000-000008520000}"/>
    <cellStyle name="Normal 2 3 3 2 2 5 2 2 4 2" xfId="26989" xr:uid="{00000000-0005-0000-0000-000009520000}"/>
    <cellStyle name="Normal 2 3 3 2 2 5 2 2 5" xfId="18843" xr:uid="{00000000-0005-0000-0000-00000A520000}"/>
    <cellStyle name="Normal 2 3 3 2 2 5 2 3" xfId="3820" xr:uid="{00000000-0005-0000-0000-00000B520000}"/>
    <cellStyle name="Normal 2 3 3 2 2 5 2 3 2" xfId="11966" xr:uid="{00000000-0005-0000-0000-00000C520000}"/>
    <cellStyle name="Normal 2 3 3 2 2 5 2 3 2 2" xfId="28262" xr:uid="{00000000-0005-0000-0000-00000D520000}"/>
    <cellStyle name="Normal 2 3 3 2 2 5 2 3 3" xfId="20116" xr:uid="{00000000-0005-0000-0000-00000E520000}"/>
    <cellStyle name="Normal 2 3 3 2 2 5 2 4" xfId="6436" xr:uid="{00000000-0005-0000-0000-00000F520000}"/>
    <cellStyle name="Normal 2 3 3 2 2 5 2 4 2" xfId="14582" xr:uid="{00000000-0005-0000-0000-000010520000}"/>
    <cellStyle name="Normal 2 3 3 2 2 5 2 4 2 2" xfId="30878" xr:uid="{00000000-0005-0000-0000-000011520000}"/>
    <cellStyle name="Normal 2 3 3 2 2 5 2 4 3" xfId="22732" xr:uid="{00000000-0005-0000-0000-000012520000}"/>
    <cellStyle name="Normal 2 3 3 2 2 5 2 5" xfId="9283" xr:uid="{00000000-0005-0000-0000-000013520000}"/>
    <cellStyle name="Normal 2 3 3 2 2 5 2 5 2" xfId="25579" xr:uid="{00000000-0005-0000-0000-000014520000}"/>
    <cellStyle name="Normal 2 3 3 2 2 5 2 6" xfId="17433" xr:uid="{00000000-0005-0000-0000-000015520000}"/>
    <cellStyle name="Normal 2 3 3 2 2 5 3" xfId="1842" xr:uid="{00000000-0005-0000-0000-000016520000}"/>
    <cellStyle name="Normal 2 3 3 2 2 5 3 2" xfId="4429" xr:uid="{00000000-0005-0000-0000-000017520000}"/>
    <cellStyle name="Normal 2 3 3 2 2 5 3 2 2" xfId="12575" xr:uid="{00000000-0005-0000-0000-000018520000}"/>
    <cellStyle name="Normal 2 3 3 2 2 5 3 2 2 2" xfId="28871" xr:uid="{00000000-0005-0000-0000-000019520000}"/>
    <cellStyle name="Normal 2 3 3 2 2 5 3 2 3" xfId="20725" xr:uid="{00000000-0005-0000-0000-00001A520000}"/>
    <cellStyle name="Normal 2 3 3 2 2 5 3 3" xfId="7141" xr:uid="{00000000-0005-0000-0000-00001B520000}"/>
    <cellStyle name="Normal 2 3 3 2 2 5 3 3 2" xfId="15287" xr:uid="{00000000-0005-0000-0000-00001C520000}"/>
    <cellStyle name="Normal 2 3 3 2 2 5 3 3 2 2" xfId="31583" xr:uid="{00000000-0005-0000-0000-00001D520000}"/>
    <cellStyle name="Normal 2 3 3 2 2 5 3 3 3" xfId="23437" xr:uid="{00000000-0005-0000-0000-00001E520000}"/>
    <cellStyle name="Normal 2 3 3 2 2 5 3 4" xfId="9988" xr:uid="{00000000-0005-0000-0000-00001F520000}"/>
    <cellStyle name="Normal 2 3 3 2 2 5 3 4 2" xfId="26284" xr:uid="{00000000-0005-0000-0000-000020520000}"/>
    <cellStyle name="Normal 2 3 3 2 2 5 3 5" xfId="18138" xr:uid="{00000000-0005-0000-0000-000021520000}"/>
    <cellStyle name="Normal 2 3 3 2 2 5 4" xfId="3211" xr:uid="{00000000-0005-0000-0000-000022520000}"/>
    <cellStyle name="Normal 2 3 3 2 2 5 4 2" xfId="11357" xr:uid="{00000000-0005-0000-0000-000023520000}"/>
    <cellStyle name="Normal 2 3 3 2 2 5 4 2 2" xfId="27653" xr:uid="{00000000-0005-0000-0000-000024520000}"/>
    <cellStyle name="Normal 2 3 3 2 2 5 4 3" xfId="19507" xr:uid="{00000000-0005-0000-0000-000025520000}"/>
    <cellStyle name="Normal 2 3 3 2 2 5 5" xfId="5731" xr:uid="{00000000-0005-0000-0000-000026520000}"/>
    <cellStyle name="Normal 2 3 3 2 2 5 5 2" xfId="13877" xr:uid="{00000000-0005-0000-0000-000027520000}"/>
    <cellStyle name="Normal 2 3 3 2 2 5 5 2 2" xfId="30173" xr:uid="{00000000-0005-0000-0000-000028520000}"/>
    <cellStyle name="Normal 2 3 3 2 2 5 5 3" xfId="22027" xr:uid="{00000000-0005-0000-0000-000029520000}"/>
    <cellStyle name="Normal 2 3 3 2 2 5 6" xfId="8578" xr:uid="{00000000-0005-0000-0000-00002A520000}"/>
    <cellStyle name="Normal 2 3 3 2 2 5 6 2" xfId="24874" xr:uid="{00000000-0005-0000-0000-00002B520000}"/>
    <cellStyle name="Normal 2 3 3 2 2 5 7" xfId="16728" xr:uid="{00000000-0005-0000-0000-00002C520000}"/>
    <cellStyle name="Normal 2 3 3 2 2 6" xfId="793" xr:uid="{00000000-0005-0000-0000-00002D520000}"/>
    <cellStyle name="Normal 2 3 3 2 2 6 2" xfId="2203" xr:uid="{00000000-0005-0000-0000-00002E520000}"/>
    <cellStyle name="Normal 2 3 3 2 2 6 2 2" xfId="4742" xr:uid="{00000000-0005-0000-0000-00002F520000}"/>
    <cellStyle name="Normal 2 3 3 2 2 6 2 2 2" xfId="12888" xr:uid="{00000000-0005-0000-0000-000030520000}"/>
    <cellStyle name="Normal 2 3 3 2 2 6 2 2 2 2" xfId="29184" xr:uid="{00000000-0005-0000-0000-000031520000}"/>
    <cellStyle name="Normal 2 3 3 2 2 6 2 2 3" xfId="21038" xr:uid="{00000000-0005-0000-0000-000032520000}"/>
    <cellStyle name="Normal 2 3 3 2 2 6 2 3" xfId="7502" xr:uid="{00000000-0005-0000-0000-000033520000}"/>
    <cellStyle name="Normal 2 3 3 2 2 6 2 3 2" xfId="15648" xr:uid="{00000000-0005-0000-0000-000034520000}"/>
    <cellStyle name="Normal 2 3 3 2 2 6 2 3 2 2" xfId="31944" xr:uid="{00000000-0005-0000-0000-000035520000}"/>
    <cellStyle name="Normal 2 3 3 2 2 6 2 3 3" xfId="23798" xr:uid="{00000000-0005-0000-0000-000036520000}"/>
    <cellStyle name="Normal 2 3 3 2 2 6 2 4" xfId="10349" xr:uid="{00000000-0005-0000-0000-000037520000}"/>
    <cellStyle name="Normal 2 3 3 2 2 6 2 4 2" xfId="26645" xr:uid="{00000000-0005-0000-0000-000038520000}"/>
    <cellStyle name="Normal 2 3 3 2 2 6 2 5" xfId="18499" xr:uid="{00000000-0005-0000-0000-000039520000}"/>
    <cellStyle name="Normal 2 3 3 2 2 6 3" xfId="3524" xr:uid="{00000000-0005-0000-0000-00003A520000}"/>
    <cellStyle name="Normal 2 3 3 2 2 6 3 2" xfId="11670" xr:uid="{00000000-0005-0000-0000-00003B520000}"/>
    <cellStyle name="Normal 2 3 3 2 2 6 3 2 2" xfId="27966" xr:uid="{00000000-0005-0000-0000-00003C520000}"/>
    <cellStyle name="Normal 2 3 3 2 2 6 3 3" xfId="19820" xr:uid="{00000000-0005-0000-0000-00003D520000}"/>
    <cellStyle name="Normal 2 3 3 2 2 6 4" xfId="6092" xr:uid="{00000000-0005-0000-0000-00003E520000}"/>
    <cellStyle name="Normal 2 3 3 2 2 6 4 2" xfId="14238" xr:uid="{00000000-0005-0000-0000-00003F520000}"/>
    <cellStyle name="Normal 2 3 3 2 2 6 4 2 2" xfId="30534" xr:uid="{00000000-0005-0000-0000-000040520000}"/>
    <cellStyle name="Normal 2 3 3 2 2 6 4 3" xfId="22388" xr:uid="{00000000-0005-0000-0000-000041520000}"/>
    <cellStyle name="Normal 2 3 3 2 2 6 5" xfId="8939" xr:uid="{00000000-0005-0000-0000-000042520000}"/>
    <cellStyle name="Normal 2 3 3 2 2 6 5 2" xfId="25235" xr:uid="{00000000-0005-0000-0000-000043520000}"/>
    <cellStyle name="Normal 2 3 3 2 2 6 6" xfId="17089" xr:uid="{00000000-0005-0000-0000-000044520000}"/>
    <cellStyle name="Normal 2 3 3 2 2 7" xfId="1498" xr:uid="{00000000-0005-0000-0000-000045520000}"/>
    <cellStyle name="Normal 2 3 3 2 2 7 2" xfId="4133" xr:uid="{00000000-0005-0000-0000-000046520000}"/>
    <cellStyle name="Normal 2 3 3 2 2 7 2 2" xfId="12279" xr:uid="{00000000-0005-0000-0000-000047520000}"/>
    <cellStyle name="Normal 2 3 3 2 2 7 2 2 2" xfId="28575" xr:uid="{00000000-0005-0000-0000-000048520000}"/>
    <cellStyle name="Normal 2 3 3 2 2 7 2 3" xfId="20429" xr:uid="{00000000-0005-0000-0000-000049520000}"/>
    <cellStyle name="Normal 2 3 3 2 2 7 3" xfId="6797" xr:uid="{00000000-0005-0000-0000-00004A520000}"/>
    <cellStyle name="Normal 2 3 3 2 2 7 3 2" xfId="14943" xr:uid="{00000000-0005-0000-0000-00004B520000}"/>
    <cellStyle name="Normal 2 3 3 2 2 7 3 2 2" xfId="31239" xr:uid="{00000000-0005-0000-0000-00004C520000}"/>
    <cellStyle name="Normal 2 3 3 2 2 7 3 3" xfId="23093" xr:uid="{00000000-0005-0000-0000-00004D520000}"/>
    <cellStyle name="Normal 2 3 3 2 2 7 4" xfId="9644" xr:uid="{00000000-0005-0000-0000-00004E520000}"/>
    <cellStyle name="Normal 2 3 3 2 2 7 4 2" xfId="25940" xr:uid="{00000000-0005-0000-0000-00004F520000}"/>
    <cellStyle name="Normal 2 3 3 2 2 7 5" xfId="17794" xr:uid="{00000000-0005-0000-0000-000050520000}"/>
    <cellStyle name="Normal 2 3 3 2 2 8" xfId="2915" xr:uid="{00000000-0005-0000-0000-000051520000}"/>
    <cellStyle name="Normal 2 3 3 2 2 8 2" xfId="11061" xr:uid="{00000000-0005-0000-0000-000052520000}"/>
    <cellStyle name="Normal 2 3 3 2 2 8 2 2" xfId="27357" xr:uid="{00000000-0005-0000-0000-000053520000}"/>
    <cellStyle name="Normal 2 3 3 2 2 8 3" xfId="19211" xr:uid="{00000000-0005-0000-0000-000054520000}"/>
    <cellStyle name="Normal 2 3 3 2 2 9" xfId="5387" xr:uid="{00000000-0005-0000-0000-000055520000}"/>
    <cellStyle name="Normal 2 3 3 2 2 9 2" xfId="13533" xr:uid="{00000000-0005-0000-0000-000056520000}"/>
    <cellStyle name="Normal 2 3 3 2 2 9 2 2" xfId="29829" xr:uid="{00000000-0005-0000-0000-000057520000}"/>
    <cellStyle name="Normal 2 3 3 2 2 9 3" xfId="21683" xr:uid="{00000000-0005-0000-0000-000058520000}"/>
    <cellStyle name="Normal 2 3 3 2 3" xfId="133" xr:uid="{00000000-0005-0000-0000-000059520000}"/>
    <cellStyle name="Normal 2 3 3 2 3 2" xfId="477" xr:uid="{00000000-0005-0000-0000-00005A520000}"/>
    <cellStyle name="Normal 2 3 3 2 3 2 2" xfId="1183" xr:uid="{00000000-0005-0000-0000-00005B520000}"/>
    <cellStyle name="Normal 2 3 3 2 3 2 2 2" xfId="2593" xr:uid="{00000000-0005-0000-0000-00005C520000}"/>
    <cellStyle name="Normal 2 3 3 2 3 2 2 2 2" xfId="5076" xr:uid="{00000000-0005-0000-0000-00005D520000}"/>
    <cellStyle name="Normal 2 3 3 2 3 2 2 2 2 2" xfId="13222" xr:uid="{00000000-0005-0000-0000-00005E520000}"/>
    <cellStyle name="Normal 2 3 3 2 3 2 2 2 2 2 2" xfId="29518" xr:uid="{00000000-0005-0000-0000-00005F520000}"/>
    <cellStyle name="Normal 2 3 3 2 3 2 2 2 2 3" xfId="21372" xr:uid="{00000000-0005-0000-0000-000060520000}"/>
    <cellStyle name="Normal 2 3 3 2 3 2 2 2 3" xfId="7892" xr:uid="{00000000-0005-0000-0000-000061520000}"/>
    <cellStyle name="Normal 2 3 3 2 3 2 2 2 3 2" xfId="16038" xr:uid="{00000000-0005-0000-0000-000062520000}"/>
    <cellStyle name="Normal 2 3 3 2 3 2 2 2 3 2 2" xfId="32334" xr:uid="{00000000-0005-0000-0000-000063520000}"/>
    <cellStyle name="Normal 2 3 3 2 3 2 2 2 3 3" xfId="24188" xr:uid="{00000000-0005-0000-0000-000064520000}"/>
    <cellStyle name="Normal 2 3 3 2 3 2 2 2 4" xfId="10739" xr:uid="{00000000-0005-0000-0000-000065520000}"/>
    <cellStyle name="Normal 2 3 3 2 3 2 2 2 4 2" xfId="27035" xr:uid="{00000000-0005-0000-0000-000066520000}"/>
    <cellStyle name="Normal 2 3 3 2 3 2 2 2 5" xfId="18889" xr:uid="{00000000-0005-0000-0000-000067520000}"/>
    <cellStyle name="Normal 2 3 3 2 3 2 2 3" xfId="3858" xr:uid="{00000000-0005-0000-0000-000068520000}"/>
    <cellStyle name="Normal 2 3 3 2 3 2 2 3 2" xfId="12004" xr:uid="{00000000-0005-0000-0000-000069520000}"/>
    <cellStyle name="Normal 2 3 3 2 3 2 2 3 2 2" xfId="28300" xr:uid="{00000000-0005-0000-0000-00006A520000}"/>
    <cellStyle name="Normal 2 3 3 2 3 2 2 3 3" xfId="20154" xr:uid="{00000000-0005-0000-0000-00006B520000}"/>
    <cellStyle name="Normal 2 3 3 2 3 2 2 4" xfId="6482" xr:uid="{00000000-0005-0000-0000-00006C520000}"/>
    <cellStyle name="Normal 2 3 3 2 3 2 2 4 2" xfId="14628" xr:uid="{00000000-0005-0000-0000-00006D520000}"/>
    <cellStyle name="Normal 2 3 3 2 3 2 2 4 2 2" xfId="30924" xr:uid="{00000000-0005-0000-0000-00006E520000}"/>
    <cellStyle name="Normal 2 3 3 2 3 2 2 4 3" xfId="22778" xr:uid="{00000000-0005-0000-0000-00006F520000}"/>
    <cellStyle name="Normal 2 3 3 2 3 2 2 5" xfId="9329" xr:uid="{00000000-0005-0000-0000-000070520000}"/>
    <cellStyle name="Normal 2 3 3 2 3 2 2 5 2" xfId="25625" xr:uid="{00000000-0005-0000-0000-000071520000}"/>
    <cellStyle name="Normal 2 3 3 2 3 2 2 6" xfId="17479" xr:uid="{00000000-0005-0000-0000-000072520000}"/>
    <cellStyle name="Normal 2 3 3 2 3 2 3" xfId="1888" xr:uid="{00000000-0005-0000-0000-000073520000}"/>
    <cellStyle name="Normal 2 3 3 2 3 2 3 2" xfId="4467" xr:uid="{00000000-0005-0000-0000-000074520000}"/>
    <cellStyle name="Normal 2 3 3 2 3 2 3 2 2" xfId="12613" xr:uid="{00000000-0005-0000-0000-000075520000}"/>
    <cellStyle name="Normal 2 3 3 2 3 2 3 2 2 2" xfId="28909" xr:uid="{00000000-0005-0000-0000-000076520000}"/>
    <cellStyle name="Normal 2 3 3 2 3 2 3 2 3" xfId="20763" xr:uid="{00000000-0005-0000-0000-000077520000}"/>
    <cellStyle name="Normal 2 3 3 2 3 2 3 3" xfId="7187" xr:uid="{00000000-0005-0000-0000-000078520000}"/>
    <cellStyle name="Normal 2 3 3 2 3 2 3 3 2" xfId="15333" xr:uid="{00000000-0005-0000-0000-000079520000}"/>
    <cellStyle name="Normal 2 3 3 2 3 2 3 3 2 2" xfId="31629" xr:uid="{00000000-0005-0000-0000-00007A520000}"/>
    <cellStyle name="Normal 2 3 3 2 3 2 3 3 3" xfId="23483" xr:uid="{00000000-0005-0000-0000-00007B520000}"/>
    <cellStyle name="Normal 2 3 3 2 3 2 3 4" xfId="10034" xr:uid="{00000000-0005-0000-0000-00007C520000}"/>
    <cellStyle name="Normal 2 3 3 2 3 2 3 4 2" xfId="26330" xr:uid="{00000000-0005-0000-0000-00007D520000}"/>
    <cellStyle name="Normal 2 3 3 2 3 2 3 5" xfId="18184" xr:uid="{00000000-0005-0000-0000-00007E520000}"/>
    <cellStyle name="Normal 2 3 3 2 3 2 4" xfId="3249" xr:uid="{00000000-0005-0000-0000-00007F520000}"/>
    <cellStyle name="Normal 2 3 3 2 3 2 4 2" xfId="11395" xr:uid="{00000000-0005-0000-0000-000080520000}"/>
    <cellStyle name="Normal 2 3 3 2 3 2 4 2 2" xfId="27691" xr:uid="{00000000-0005-0000-0000-000081520000}"/>
    <cellStyle name="Normal 2 3 3 2 3 2 4 3" xfId="19545" xr:uid="{00000000-0005-0000-0000-000082520000}"/>
    <cellStyle name="Normal 2 3 3 2 3 2 5" xfId="5777" xr:uid="{00000000-0005-0000-0000-000083520000}"/>
    <cellStyle name="Normal 2 3 3 2 3 2 5 2" xfId="13923" xr:uid="{00000000-0005-0000-0000-000084520000}"/>
    <cellStyle name="Normal 2 3 3 2 3 2 5 2 2" xfId="30219" xr:uid="{00000000-0005-0000-0000-000085520000}"/>
    <cellStyle name="Normal 2 3 3 2 3 2 5 3" xfId="22073" xr:uid="{00000000-0005-0000-0000-000086520000}"/>
    <cellStyle name="Normal 2 3 3 2 3 2 6" xfId="8624" xr:uid="{00000000-0005-0000-0000-000087520000}"/>
    <cellStyle name="Normal 2 3 3 2 3 2 6 2" xfId="24920" xr:uid="{00000000-0005-0000-0000-000088520000}"/>
    <cellStyle name="Normal 2 3 3 2 3 2 7" xfId="16774" xr:uid="{00000000-0005-0000-0000-000089520000}"/>
    <cellStyle name="Normal 2 3 3 2 3 3" xfId="839" xr:uid="{00000000-0005-0000-0000-00008A520000}"/>
    <cellStyle name="Normal 2 3 3 2 3 3 2" xfId="2249" xr:uid="{00000000-0005-0000-0000-00008B520000}"/>
    <cellStyle name="Normal 2 3 3 2 3 3 2 2" xfId="4780" xr:uid="{00000000-0005-0000-0000-00008C520000}"/>
    <cellStyle name="Normal 2 3 3 2 3 3 2 2 2" xfId="12926" xr:uid="{00000000-0005-0000-0000-00008D520000}"/>
    <cellStyle name="Normal 2 3 3 2 3 3 2 2 2 2" xfId="29222" xr:uid="{00000000-0005-0000-0000-00008E520000}"/>
    <cellStyle name="Normal 2 3 3 2 3 3 2 2 3" xfId="21076" xr:uid="{00000000-0005-0000-0000-00008F520000}"/>
    <cellStyle name="Normal 2 3 3 2 3 3 2 3" xfId="7548" xr:uid="{00000000-0005-0000-0000-000090520000}"/>
    <cellStyle name="Normal 2 3 3 2 3 3 2 3 2" xfId="15694" xr:uid="{00000000-0005-0000-0000-000091520000}"/>
    <cellStyle name="Normal 2 3 3 2 3 3 2 3 2 2" xfId="31990" xr:uid="{00000000-0005-0000-0000-000092520000}"/>
    <cellStyle name="Normal 2 3 3 2 3 3 2 3 3" xfId="23844" xr:uid="{00000000-0005-0000-0000-000093520000}"/>
    <cellStyle name="Normal 2 3 3 2 3 3 2 4" xfId="10395" xr:uid="{00000000-0005-0000-0000-000094520000}"/>
    <cellStyle name="Normal 2 3 3 2 3 3 2 4 2" xfId="26691" xr:uid="{00000000-0005-0000-0000-000095520000}"/>
    <cellStyle name="Normal 2 3 3 2 3 3 2 5" xfId="18545" xr:uid="{00000000-0005-0000-0000-000096520000}"/>
    <cellStyle name="Normal 2 3 3 2 3 3 3" xfId="3562" xr:uid="{00000000-0005-0000-0000-000097520000}"/>
    <cellStyle name="Normal 2 3 3 2 3 3 3 2" xfId="11708" xr:uid="{00000000-0005-0000-0000-000098520000}"/>
    <cellStyle name="Normal 2 3 3 2 3 3 3 2 2" xfId="28004" xr:uid="{00000000-0005-0000-0000-000099520000}"/>
    <cellStyle name="Normal 2 3 3 2 3 3 3 3" xfId="19858" xr:uid="{00000000-0005-0000-0000-00009A520000}"/>
    <cellStyle name="Normal 2 3 3 2 3 3 4" xfId="6138" xr:uid="{00000000-0005-0000-0000-00009B520000}"/>
    <cellStyle name="Normal 2 3 3 2 3 3 4 2" xfId="14284" xr:uid="{00000000-0005-0000-0000-00009C520000}"/>
    <cellStyle name="Normal 2 3 3 2 3 3 4 2 2" xfId="30580" xr:uid="{00000000-0005-0000-0000-00009D520000}"/>
    <cellStyle name="Normal 2 3 3 2 3 3 4 3" xfId="22434" xr:uid="{00000000-0005-0000-0000-00009E520000}"/>
    <cellStyle name="Normal 2 3 3 2 3 3 5" xfId="8985" xr:uid="{00000000-0005-0000-0000-00009F520000}"/>
    <cellStyle name="Normal 2 3 3 2 3 3 5 2" xfId="25281" xr:uid="{00000000-0005-0000-0000-0000A0520000}"/>
    <cellStyle name="Normal 2 3 3 2 3 3 6" xfId="17135" xr:uid="{00000000-0005-0000-0000-0000A1520000}"/>
    <cellStyle name="Normal 2 3 3 2 3 4" xfId="1544" xr:uid="{00000000-0005-0000-0000-0000A2520000}"/>
    <cellStyle name="Normal 2 3 3 2 3 4 2" xfId="4171" xr:uid="{00000000-0005-0000-0000-0000A3520000}"/>
    <cellStyle name="Normal 2 3 3 2 3 4 2 2" xfId="12317" xr:uid="{00000000-0005-0000-0000-0000A4520000}"/>
    <cellStyle name="Normal 2 3 3 2 3 4 2 2 2" xfId="28613" xr:uid="{00000000-0005-0000-0000-0000A5520000}"/>
    <cellStyle name="Normal 2 3 3 2 3 4 2 3" xfId="20467" xr:uid="{00000000-0005-0000-0000-0000A6520000}"/>
    <cellStyle name="Normal 2 3 3 2 3 4 3" xfId="6843" xr:uid="{00000000-0005-0000-0000-0000A7520000}"/>
    <cellStyle name="Normal 2 3 3 2 3 4 3 2" xfId="14989" xr:uid="{00000000-0005-0000-0000-0000A8520000}"/>
    <cellStyle name="Normal 2 3 3 2 3 4 3 2 2" xfId="31285" xr:uid="{00000000-0005-0000-0000-0000A9520000}"/>
    <cellStyle name="Normal 2 3 3 2 3 4 3 3" xfId="23139" xr:uid="{00000000-0005-0000-0000-0000AA520000}"/>
    <cellStyle name="Normal 2 3 3 2 3 4 4" xfId="9690" xr:uid="{00000000-0005-0000-0000-0000AB520000}"/>
    <cellStyle name="Normal 2 3 3 2 3 4 4 2" xfId="25986" xr:uid="{00000000-0005-0000-0000-0000AC520000}"/>
    <cellStyle name="Normal 2 3 3 2 3 4 5" xfId="17840" xr:uid="{00000000-0005-0000-0000-0000AD520000}"/>
    <cellStyle name="Normal 2 3 3 2 3 5" xfId="2953" xr:uid="{00000000-0005-0000-0000-0000AE520000}"/>
    <cellStyle name="Normal 2 3 3 2 3 5 2" xfId="11099" xr:uid="{00000000-0005-0000-0000-0000AF520000}"/>
    <cellStyle name="Normal 2 3 3 2 3 5 2 2" xfId="27395" xr:uid="{00000000-0005-0000-0000-0000B0520000}"/>
    <cellStyle name="Normal 2 3 3 2 3 5 3" xfId="19249" xr:uid="{00000000-0005-0000-0000-0000B1520000}"/>
    <cellStyle name="Normal 2 3 3 2 3 6" xfId="5433" xr:uid="{00000000-0005-0000-0000-0000B2520000}"/>
    <cellStyle name="Normal 2 3 3 2 3 6 2" xfId="13579" xr:uid="{00000000-0005-0000-0000-0000B3520000}"/>
    <cellStyle name="Normal 2 3 3 2 3 6 2 2" xfId="29875" xr:uid="{00000000-0005-0000-0000-0000B4520000}"/>
    <cellStyle name="Normal 2 3 3 2 3 6 3" xfId="21729" xr:uid="{00000000-0005-0000-0000-0000B5520000}"/>
    <cellStyle name="Normal 2 3 3 2 3 7" xfId="8280" xr:uid="{00000000-0005-0000-0000-0000B6520000}"/>
    <cellStyle name="Normal 2 3 3 2 3 7 2" xfId="24576" xr:uid="{00000000-0005-0000-0000-0000B7520000}"/>
    <cellStyle name="Normal 2 3 3 2 3 8" xfId="16430" xr:uid="{00000000-0005-0000-0000-0000B8520000}"/>
    <cellStyle name="Normal 2 3 3 2 4" xfId="216" xr:uid="{00000000-0005-0000-0000-0000B9520000}"/>
    <cellStyle name="Normal 2 3 3 2 4 2" xfId="560" xr:uid="{00000000-0005-0000-0000-0000BA520000}"/>
    <cellStyle name="Normal 2 3 3 2 4 2 2" xfId="1266" xr:uid="{00000000-0005-0000-0000-0000BB520000}"/>
    <cellStyle name="Normal 2 3 3 2 4 2 2 2" xfId="2676" xr:uid="{00000000-0005-0000-0000-0000BC520000}"/>
    <cellStyle name="Normal 2 3 3 2 4 2 2 2 2" xfId="5150" xr:uid="{00000000-0005-0000-0000-0000BD520000}"/>
    <cellStyle name="Normal 2 3 3 2 4 2 2 2 2 2" xfId="13296" xr:uid="{00000000-0005-0000-0000-0000BE520000}"/>
    <cellStyle name="Normal 2 3 3 2 4 2 2 2 2 2 2" xfId="29592" xr:uid="{00000000-0005-0000-0000-0000BF520000}"/>
    <cellStyle name="Normal 2 3 3 2 4 2 2 2 2 3" xfId="21446" xr:uid="{00000000-0005-0000-0000-0000C0520000}"/>
    <cellStyle name="Normal 2 3 3 2 4 2 2 2 3" xfId="7975" xr:uid="{00000000-0005-0000-0000-0000C1520000}"/>
    <cellStyle name="Normal 2 3 3 2 4 2 2 2 3 2" xfId="16121" xr:uid="{00000000-0005-0000-0000-0000C2520000}"/>
    <cellStyle name="Normal 2 3 3 2 4 2 2 2 3 2 2" xfId="32417" xr:uid="{00000000-0005-0000-0000-0000C3520000}"/>
    <cellStyle name="Normal 2 3 3 2 4 2 2 2 3 3" xfId="24271" xr:uid="{00000000-0005-0000-0000-0000C4520000}"/>
    <cellStyle name="Normal 2 3 3 2 4 2 2 2 4" xfId="10822" xr:uid="{00000000-0005-0000-0000-0000C5520000}"/>
    <cellStyle name="Normal 2 3 3 2 4 2 2 2 4 2" xfId="27118" xr:uid="{00000000-0005-0000-0000-0000C6520000}"/>
    <cellStyle name="Normal 2 3 3 2 4 2 2 2 5" xfId="18972" xr:uid="{00000000-0005-0000-0000-0000C7520000}"/>
    <cellStyle name="Normal 2 3 3 2 4 2 2 3" xfId="3932" xr:uid="{00000000-0005-0000-0000-0000C8520000}"/>
    <cellStyle name="Normal 2 3 3 2 4 2 2 3 2" xfId="12078" xr:uid="{00000000-0005-0000-0000-0000C9520000}"/>
    <cellStyle name="Normal 2 3 3 2 4 2 2 3 2 2" xfId="28374" xr:uid="{00000000-0005-0000-0000-0000CA520000}"/>
    <cellStyle name="Normal 2 3 3 2 4 2 2 3 3" xfId="20228" xr:uid="{00000000-0005-0000-0000-0000CB520000}"/>
    <cellStyle name="Normal 2 3 3 2 4 2 2 4" xfId="6565" xr:uid="{00000000-0005-0000-0000-0000CC520000}"/>
    <cellStyle name="Normal 2 3 3 2 4 2 2 4 2" xfId="14711" xr:uid="{00000000-0005-0000-0000-0000CD520000}"/>
    <cellStyle name="Normal 2 3 3 2 4 2 2 4 2 2" xfId="31007" xr:uid="{00000000-0005-0000-0000-0000CE520000}"/>
    <cellStyle name="Normal 2 3 3 2 4 2 2 4 3" xfId="22861" xr:uid="{00000000-0005-0000-0000-0000CF520000}"/>
    <cellStyle name="Normal 2 3 3 2 4 2 2 5" xfId="9412" xr:uid="{00000000-0005-0000-0000-0000D0520000}"/>
    <cellStyle name="Normal 2 3 3 2 4 2 2 5 2" xfId="25708" xr:uid="{00000000-0005-0000-0000-0000D1520000}"/>
    <cellStyle name="Normal 2 3 3 2 4 2 2 6" xfId="17562" xr:uid="{00000000-0005-0000-0000-0000D2520000}"/>
    <cellStyle name="Normal 2 3 3 2 4 2 3" xfId="1971" xr:uid="{00000000-0005-0000-0000-0000D3520000}"/>
    <cellStyle name="Normal 2 3 3 2 4 2 3 2" xfId="4541" xr:uid="{00000000-0005-0000-0000-0000D4520000}"/>
    <cellStyle name="Normal 2 3 3 2 4 2 3 2 2" xfId="12687" xr:uid="{00000000-0005-0000-0000-0000D5520000}"/>
    <cellStyle name="Normal 2 3 3 2 4 2 3 2 2 2" xfId="28983" xr:uid="{00000000-0005-0000-0000-0000D6520000}"/>
    <cellStyle name="Normal 2 3 3 2 4 2 3 2 3" xfId="20837" xr:uid="{00000000-0005-0000-0000-0000D7520000}"/>
    <cellStyle name="Normal 2 3 3 2 4 2 3 3" xfId="7270" xr:uid="{00000000-0005-0000-0000-0000D8520000}"/>
    <cellStyle name="Normal 2 3 3 2 4 2 3 3 2" xfId="15416" xr:uid="{00000000-0005-0000-0000-0000D9520000}"/>
    <cellStyle name="Normal 2 3 3 2 4 2 3 3 2 2" xfId="31712" xr:uid="{00000000-0005-0000-0000-0000DA520000}"/>
    <cellStyle name="Normal 2 3 3 2 4 2 3 3 3" xfId="23566" xr:uid="{00000000-0005-0000-0000-0000DB520000}"/>
    <cellStyle name="Normal 2 3 3 2 4 2 3 4" xfId="10117" xr:uid="{00000000-0005-0000-0000-0000DC520000}"/>
    <cellStyle name="Normal 2 3 3 2 4 2 3 4 2" xfId="26413" xr:uid="{00000000-0005-0000-0000-0000DD520000}"/>
    <cellStyle name="Normal 2 3 3 2 4 2 3 5" xfId="18267" xr:uid="{00000000-0005-0000-0000-0000DE520000}"/>
    <cellStyle name="Normal 2 3 3 2 4 2 4" xfId="3323" xr:uid="{00000000-0005-0000-0000-0000DF520000}"/>
    <cellStyle name="Normal 2 3 3 2 4 2 4 2" xfId="11469" xr:uid="{00000000-0005-0000-0000-0000E0520000}"/>
    <cellStyle name="Normal 2 3 3 2 4 2 4 2 2" xfId="27765" xr:uid="{00000000-0005-0000-0000-0000E1520000}"/>
    <cellStyle name="Normal 2 3 3 2 4 2 4 3" xfId="19619" xr:uid="{00000000-0005-0000-0000-0000E2520000}"/>
    <cellStyle name="Normal 2 3 3 2 4 2 5" xfId="5860" xr:uid="{00000000-0005-0000-0000-0000E3520000}"/>
    <cellStyle name="Normal 2 3 3 2 4 2 5 2" xfId="14006" xr:uid="{00000000-0005-0000-0000-0000E4520000}"/>
    <cellStyle name="Normal 2 3 3 2 4 2 5 2 2" xfId="30302" xr:uid="{00000000-0005-0000-0000-0000E5520000}"/>
    <cellStyle name="Normal 2 3 3 2 4 2 5 3" xfId="22156" xr:uid="{00000000-0005-0000-0000-0000E6520000}"/>
    <cellStyle name="Normal 2 3 3 2 4 2 6" xfId="8707" xr:uid="{00000000-0005-0000-0000-0000E7520000}"/>
    <cellStyle name="Normal 2 3 3 2 4 2 6 2" xfId="25003" xr:uid="{00000000-0005-0000-0000-0000E8520000}"/>
    <cellStyle name="Normal 2 3 3 2 4 2 7" xfId="16857" xr:uid="{00000000-0005-0000-0000-0000E9520000}"/>
    <cellStyle name="Normal 2 3 3 2 4 3" xfId="922" xr:uid="{00000000-0005-0000-0000-0000EA520000}"/>
    <cellStyle name="Normal 2 3 3 2 4 3 2" xfId="2332" xr:uid="{00000000-0005-0000-0000-0000EB520000}"/>
    <cellStyle name="Normal 2 3 3 2 4 3 2 2" xfId="4854" xr:uid="{00000000-0005-0000-0000-0000EC520000}"/>
    <cellStyle name="Normal 2 3 3 2 4 3 2 2 2" xfId="13000" xr:uid="{00000000-0005-0000-0000-0000ED520000}"/>
    <cellStyle name="Normal 2 3 3 2 4 3 2 2 2 2" xfId="29296" xr:uid="{00000000-0005-0000-0000-0000EE520000}"/>
    <cellStyle name="Normal 2 3 3 2 4 3 2 2 3" xfId="21150" xr:uid="{00000000-0005-0000-0000-0000EF520000}"/>
    <cellStyle name="Normal 2 3 3 2 4 3 2 3" xfId="7631" xr:uid="{00000000-0005-0000-0000-0000F0520000}"/>
    <cellStyle name="Normal 2 3 3 2 4 3 2 3 2" xfId="15777" xr:uid="{00000000-0005-0000-0000-0000F1520000}"/>
    <cellStyle name="Normal 2 3 3 2 4 3 2 3 2 2" xfId="32073" xr:uid="{00000000-0005-0000-0000-0000F2520000}"/>
    <cellStyle name="Normal 2 3 3 2 4 3 2 3 3" xfId="23927" xr:uid="{00000000-0005-0000-0000-0000F3520000}"/>
    <cellStyle name="Normal 2 3 3 2 4 3 2 4" xfId="10478" xr:uid="{00000000-0005-0000-0000-0000F4520000}"/>
    <cellStyle name="Normal 2 3 3 2 4 3 2 4 2" xfId="26774" xr:uid="{00000000-0005-0000-0000-0000F5520000}"/>
    <cellStyle name="Normal 2 3 3 2 4 3 2 5" xfId="18628" xr:uid="{00000000-0005-0000-0000-0000F6520000}"/>
    <cellStyle name="Normal 2 3 3 2 4 3 3" xfId="3636" xr:uid="{00000000-0005-0000-0000-0000F7520000}"/>
    <cellStyle name="Normal 2 3 3 2 4 3 3 2" xfId="11782" xr:uid="{00000000-0005-0000-0000-0000F8520000}"/>
    <cellStyle name="Normal 2 3 3 2 4 3 3 2 2" xfId="28078" xr:uid="{00000000-0005-0000-0000-0000F9520000}"/>
    <cellStyle name="Normal 2 3 3 2 4 3 3 3" xfId="19932" xr:uid="{00000000-0005-0000-0000-0000FA520000}"/>
    <cellStyle name="Normal 2 3 3 2 4 3 4" xfId="6221" xr:uid="{00000000-0005-0000-0000-0000FB520000}"/>
    <cellStyle name="Normal 2 3 3 2 4 3 4 2" xfId="14367" xr:uid="{00000000-0005-0000-0000-0000FC520000}"/>
    <cellStyle name="Normal 2 3 3 2 4 3 4 2 2" xfId="30663" xr:uid="{00000000-0005-0000-0000-0000FD520000}"/>
    <cellStyle name="Normal 2 3 3 2 4 3 4 3" xfId="22517" xr:uid="{00000000-0005-0000-0000-0000FE520000}"/>
    <cellStyle name="Normal 2 3 3 2 4 3 5" xfId="9068" xr:uid="{00000000-0005-0000-0000-0000FF520000}"/>
    <cellStyle name="Normal 2 3 3 2 4 3 5 2" xfId="25364" xr:uid="{00000000-0005-0000-0000-000000530000}"/>
    <cellStyle name="Normal 2 3 3 2 4 3 6" xfId="17218" xr:uid="{00000000-0005-0000-0000-000001530000}"/>
    <cellStyle name="Normal 2 3 3 2 4 4" xfId="1627" xr:uid="{00000000-0005-0000-0000-000002530000}"/>
    <cellStyle name="Normal 2 3 3 2 4 4 2" xfId="4245" xr:uid="{00000000-0005-0000-0000-000003530000}"/>
    <cellStyle name="Normal 2 3 3 2 4 4 2 2" xfId="12391" xr:uid="{00000000-0005-0000-0000-000004530000}"/>
    <cellStyle name="Normal 2 3 3 2 4 4 2 2 2" xfId="28687" xr:uid="{00000000-0005-0000-0000-000005530000}"/>
    <cellStyle name="Normal 2 3 3 2 4 4 2 3" xfId="20541" xr:uid="{00000000-0005-0000-0000-000006530000}"/>
    <cellStyle name="Normal 2 3 3 2 4 4 3" xfId="6926" xr:uid="{00000000-0005-0000-0000-000007530000}"/>
    <cellStyle name="Normal 2 3 3 2 4 4 3 2" xfId="15072" xr:uid="{00000000-0005-0000-0000-000008530000}"/>
    <cellStyle name="Normal 2 3 3 2 4 4 3 2 2" xfId="31368" xr:uid="{00000000-0005-0000-0000-000009530000}"/>
    <cellStyle name="Normal 2 3 3 2 4 4 3 3" xfId="23222" xr:uid="{00000000-0005-0000-0000-00000A530000}"/>
    <cellStyle name="Normal 2 3 3 2 4 4 4" xfId="9773" xr:uid="{00000000-0005-0000-0000-00000B530000}"/>
    <cellStyle name="Normal 2 3 3 2 4 4 4 2" xfId="26069" xr:uid="{00000000-0005-0000-0000-00000C530000}"/>
    <cellStyle name="Normal 2 3 3 2 4 4 5" xfId="17923" xr:uid="{00000000-0005-0000-0000-00000D530000}"/>
    <cellStyle name="Normal 2 3 3 2 4 5" xfId="3027" xr:uid="{00000000-0005-0000-0000-00000E530000}"/>
    <cellStyle name="Normal 2 3 3 2 4 5 2" xfId="11173" xr:uid="{00000000-0005-0000-0000-00000F530000}"/>
    <cellStyle name="Normal 2 3 3 2 4 5 2 2" xfId="27469" xr:uid="{00000000-0005-0000-0000-000010530000}"/>
    <cellStyle name="Normal 2 3 3 2 4 5 3" xfId="19323" xr:uid="{00000000-0005-0000-0000-000011530000}"/>
    <cellStyle name="Normal 2 3 3 2 4 6" xfId="5516" xr:uid="{00000000-0005-0000-0000-000012530000}"/>
    <cellStyle name="Normal 2 3 3 2 4 6 2" xfId="13662" xr:uid="{00000000-0005-0000-0000-000013530000}"/>
    <cellStyle name="Normal 2 3 3 2 4 6 2 2" xfId="29958" xr:uid="{00000000-0005-0000-0000-000014530000}"/>
    <cellStyle name="Normal 2 3 3 2 4 6 3" xfId="21812" xr:uid="{00000000-0005-0000-0000-000015530000}"/>
    <cellStyle name="Normal 2 3 3 2 4 7" xfId="8363" xr:uid="{00000000-0005-0000-0000-000016530000}"/>
    <cellStyle name="Normal 2 3 3 2 4 7 2" xfId="24659" xr:uid="{00000000-0005-0000-0000-000017530000}"/>
    <cellStyle name="Normal 2 3 3 2 4 8" xfId="16513" xr:uid="{00000000-0005-0000-0000-000018530000}"/>
    <cellStyle name="Normal 2 3 3 2 5" xfId="297" xr:uid="{00000000-0005-0000-0000-000019530000}"/>
    <cellStyle name="Normal 2 3 3 2 5 2" xfId="641" xr:uid="{00000000-0005-0000-0000-00001A530000}"/>
    <cellStyle name="Normal 2 3 3 2 5 2 2" xfId="1347" xr:uid="{00000000-0005-0000-0000-00001B530000}"/>
    <cellStyle name="Normal 2 3 3 2 5 2 2 2" xfId="2757" xr:uid="{00000000-0005-0000-0000-00001C530000}"/>
    <cellStyle name="Normal 2 3 3 2 5 2 2 2 2" xfId="5224" xr:uid="{00000000-0005-0000-0000-00001D530000}"/>
    <cellStyle name="Normal 2 3 3 2 5 2 2 2 2 2" xfId="13370" xr:uid="{00000000-0005-0000-0000-00001E530000}"/>
    <cellStyle name="Normal 2 3 3 2 5 2 2 2 2 2 2" xfId="29666" xr:uid="{00000000-0005-0000-0000-00001F530000}"/>
    <cellStyle name="Normal 2 3 3 2 5 2 2 2 2 3" xfId="21520" xr:uid="{00000000-0005-0000-0000-000020530000}"/>
    <cellStyle name="Normal 2 3 3 2 5 2 2 2 3" xfId="8056" xr:uid="{00000000-0005-0000-0000-000021530000}"/>
    <cellStyle name="Normal 2 3 3 2 5 2 2 2 3 2" xfId="16202" xr:uid="{00000000-0005-0000-0000-000022530000}"/>
    <cellStyle name="Normal 2 3 3 2 5 2 2 2 3 2 2" xfId="32498" xr:uid="{00000000-0005-0000-0000-000023530000}"/>
    <cellStyle name="Normal 2 3 3 2 5 2 2 2 3 3" xfId="24352" xr:uid="{00000000-0005-0000-0000-000024530000}"/>
    <cellStyle name="Normal 2 3 3 2 5 2 2 2 4" xfId="10903" xr:uid="{00000000-0005-0000-0000-000025530000}"/>
    <cellStyle name="Normal 2 3 3 2 5 2 2 2 4 2" xfId="27199" xr:uid="{00000000-0005-0000-0000-000026530000}"/>
    <cellStyle name="Normal 2 3 3 2 5 2 2 2 5" xfId="19053" xr:uid="{00000000-0005-0000-0000-000027530000}"/>
    <cellStyle name="Normal 2 3 3 2 5 2 2 3" xfId="4006" xr:uid="{00000000-0005-0000-0000-000028530000}"/>
    <cellStyle name="Normal 2 3 3 2 5 2 2 3 2" xfId="12152" xr:uid="{00000000-0005-0000-0000-000029530000}"/>
    <cellStyle name="Normal 2 3 3 2 5 2 2 3 2 2" xfId="28448" xr:uid="{00000000-0005-0000-0000-00002A530000}"/>
    <cellStyle name="Normal 2 3 3 2 5 2 2 3 3" xfId="20302" xr:uid="{00000000-0005-0000-0000-00002B530000}"/>
    <cellStyle name="Normal 2 3 3 2 5 2 2 4" xfId="6646" xr:uid="{00000000-0005-0000-0000-00002C530000}"/>
    <cellStyle name="Normal 2 3 3 2 5 2 2 4 2" xfId="14792" xr:uid="{00000000-0005-0000-0000-00002D530000}"/>
    <cellStyle name="Normal 2 3 3 2 5 2 2 4 2 2" xfId="31088" xr:uid="{00000000-0005-0000-0000-00002E530000}"/>
    <cellStyle name="Normal 2 3 3 2 5 2 2 4 3" xfId="22942" xr:uid="{00000000-0005-0000-0000-00002F530000}"/>
    <cellStyle name="Normal 2 3 3 2 5 2 2 5" xfId="9493" xr:uid="{00000000-0005-0000-0000-000030530000}"/>
    <cellStyle name="Normal 2 3 3 2 5 2 2 5 2" xfId="25789" xr:uid="{00000000-0005-0000-0000-000031530000}"/>
    <cellStyle name="Normal 2 3 3 2 5 2 2 6" xfId="17643" xr:uid="{00000000-0005-0000-0000-000032530000}"/>
    <cellStyle name="Normal 2 3 3 2 5 2 3" xfId="2052" xr:uid="{00000000-0005-0000-0000-000033530000}"/>
    <cellStyle name="Normal 2 3 3 2 5 2 3 2" xfId="4615" xr:uid="{00000000-0005-0000-0000-000034530000}"/>
    <cellStyle name="Normal 2 3 3 2 5 2 3 2 2" xfId="12761" xr:uid="{00000000-0005-0000-0000-000035530000}"/>
    <cellStyle name="Normal 2 3 3 2 5 2 3 2 2 2" xfId="29057" xr:uid="{00000000-0005-0000-0000-000036530000}"/>
    <cellStyle name="Normal 2 3 3 2 5 2 3 2 3" xfId="20911" xr:uid="{00000000-0005-0000-0000-000037530000}"/>
    <cellStyle name="Normal 2 3 3 2 5 2 3 3" xfId="7351" xr:uid="{00000000-0005-0000-0000-000038530000}"/>
    <cellStyle name="Normal 2 3 3 2 5 2 3 3 2" xfId="15497" xr:uid="{00000000-0005-0000-0000-000039530000}"/>
    <cellStyle name="Normal 2 3 3 2 5 2 3 3 2 2" xfId="31793" xr:uid="{00000000-0005-0000-0000-00003A530000}"/>
    <cellStyle name="Normal 2 3 3 2 5 2 3 3 3" xfId="23647" xr:uid="{00000000-0005-0000-0000-00003B530000}"/>
    <cellStyle name="Normal 2 3 3 2 5 2 3 4" xfId="10198" xr:uid="{00000000-0005-0000-0000-00003C530000}"/>
    <cellStyle name="Normal 2 3 3 2 5 2 3 4 2" xfId="26494" xr:uid="{00000000-0005-0000-0000-00003D530000}"/>
    <cellStyle name="Normal 2 3 3 2 5 2 3 5" xfId="18348" xr:uid="{00000000-0005-0000-0000-00003E530000}"/>
    <cellStyle name="Normal 2 3 3 2 5 2 4" xfId="3397" xr:uid="{00000000-0005-0000-0000-00003F530000}"/>
    <cellStyle name="Normal 2 3 3 2 5 2 4 2" xfId="11543" xr:uid="{00000000-0005-0000-0000-000040530000}"/>
    <cellStyle name="Normal 2 3 3 2 5 2 4 2 2" xfId="27839" xr:uid="{00000000-0005-0000-0000-000041530000}"/>
    <cellStyle name="Normal 2 3 3 2 5 2 4 3" xfId="19693" xr:uid="{00000000-0005-0000-0000-000042530000}"/>
    <cellStyle name="Normal 2 3 3 2 5 2 5" xfId="5941" xr:uid="{00000000-0005-0000-0000-000043530000}"/>
    <cellStyle name="Normal 2 3 3 2 5 2 5 2" xfId="14087" xr:uid="{00000000-0005-0000-0000-000044530000}"/>
    <cellStyle name="Normal 2 3 3 2 5 2 5 2 2" xfId="30383" xr:uid="{00000000-0005-0000-0000-000045530000}"/>
    <cellStyle name="Normal 2 3 3 2 5 2 5 3" xfId="22237" xr:uid="{00000000-0005-0000-0000-000046530000}"/>
    <cellStyle name="Normal 2 3 3 2 5 2 6" xfId="8788" xr:uid="{00000000-0005-0000-0000-000047530000}"/>
    <cellStyle name="Normal 2 3 3 2 5 2 6 2" xfId="25084" xr:uid="{00000000-0005-0000-0000-000048530000}"/>
    <cellStyle name="Normal 2 3 3 2 5 2 7" xfId="16938" xr:uid="{00000000-0005-0000-0000-000049530000}"/>
    <cellStyle name="Normal 2 3 3 2 5 3" xfId="1003" xr:uid="{00000000-0005-0000-0000-00004A530000}"/>
    <cellStyle name="Normal 2 3 3 2 5 3 2" xfId="2413" xr:uid="{00000000-0005-0000-0000-00004B530000}"/>
    <cellStyle name="Normal 2 3 3 2 5 3 2 2" xfId="4928" xr:uid="{00000000-0005-0000-0000-00004C530000}"/>
    <cellStyle name="Normal 2 3 3 2 5 3 2 2 2" xfId="13074" xr:uid="{00000000-0005-0000-0000-00004D530000}"/>
    <cellStyle name="Normal 2 3 3 2 5 3 2 2 2 2" xfId="29370" xr:uid="{00000000-0005-0000-0000-00004E530000}"/>
    <cellStyle name="Normal 2 3 3 2 5 3 2 2 3" xfId="21224" xr:uid="{00000000-0005-0000-0000-00004F530000}"/>
    <cellStyle name="Normal 2 3 3 2 5 3 2 3" xfId="7712" xr:uid="{00000000-0005-0000-0000-000050530000}"/>
    <cellStyle name="Normal 2 3 3 2 5 3 2 3 2" xfId="15858" xr:uid="{00000000-0005-0000-0000-000051530000}"/>
    <cellStyle name="Normal 2 3 3 2 5 3 2 3 2 2" xfId="32154" xr:uid="{00000000-0005-0000-0000-000052530000}"/>
    <cellStyle name="Normal 2 3 3 2 5 3 2 3 3" xfId="24008" xr:uid="{00000000-0005-0000-0000-000053530000}"/>
    <cellStyle name="Normal 2 3 3 2 5 3 2 4" xfId="10559" xr:uid="{00000000-0005-0000-0000-000054530000}"/>
    <cellStyle name="Normal 2 3 3 2 5 3 2 4 2" xfId="26855" xr:uid="{00000000-0005-0000-0000-000055530000}"/>
    <cellStyle name="Normal 2 3 3 2 5 3 2 5" xfId="18709" xr:uid="{00000000-0005-0000-0000-000056530000}"/>
    <cellStyle name="Normal 2 3 3 2 5 3 3" xfId="3710" xr:uid="{00000000-0005-0000-0000-000057530000}"/>
    <cellStyle name="Normal 2 3 3 2 5 3 3 2" xfId="11856" xr:uid="{00000000-0005-0000-0000-000058530000}"/>
    <cellStyle name="Normal 2 3 3 2 5 3 3 2 2" xfId="28152" xr:uid="{00000000-0005-0000-0000-000059530000}"/>
    <cellStyle name="Normal 2 3 3 2 5 3 3 3" xfId="20006" xr:uid="{00000000-0005-0000-0000-00005A530000}"/>
    <cellStyle name="Normal 2 3 3 2 5 3 4" xfId="6302" xr:uid="{00000000-0005-0000-0000-00005B530000}"/>
    <cellStyle name="Normal 2 3 3 2 5 3 4 2" xfId="14448" xr:uid="{00000000-0005-0000-0000-00005C530000}"/>
    <cellStyle name="Normal 2 3 3 2 5 3 4 2 2" xfId="30744" xr:uid="{00000000-0005-0000-0000-00005D530000}"/>
    <cellStyle name="Normal 2 3 3 2 5 3 4 3" xfId="22598" xr:uid="{00000000-0005-0000-0000-00005E530000}"/>
    <cellStyle name="Normal 2 3 3 2 5 3 5" xfId="9149" xr:uid="{00000000-0005-0000-0000-00005F530000}"/>
    <cellStyle name="Normal 2 3 3 2 5 3 5 2" xfId="25445" xr:uid="{00000000-0005-0000-0000-000060530000}"/>
    <cellStyle name="Normal 2 3 3 2 5 3 6" xfId="17299" xr:uid="{00000000-0005-0000-0000-000061530000}"/>
    <cellStyle name="Normal 2 3 3 2 5 4" xfId="1708" xr:uid="{00000000-0005-0000-0000-000062530000}"/>
    <cellStyle name="Normal 2 3 3 2 5 4 2" xfId="4319" xr:uid="{00000000-0005-0000-0000-000063530000}"/>
    <cellStyle name="Normal 2 3 3 2 5 4 2 2" xfId="12465" xr:uid="{00000000-0005-0000-0000-000064530000}"/>
    <cellStyle name="Normal 2 3 3 2 5 4 2 2 2" xfId="28761" xr:uid="{00000000-0005-0000-0000-000065530000}"/>
    <cellStyle name="Normal 2 3 3 2 5 4 2 3" xfId="20615" xr:uid="{00000000-0005-0000-0000-000066530000}"/>
    <cellStyle name="Normal 2 3 3 2 5 4 3" xfId="7007" xr:uid="{00000000-0005-0000-0000-000067530000}"/>
    <cellStyle name="Normal 2 3 3 2 5 4 3 2" xfId="15153" xr:uid="{00000000-0005-0000-0000-000068530000}"/>
    <cellStyle name="Normal 2 3 3 2 5 4 3 2 2" xfId="31449" xr:uid="{00000000-0005-0000-0000-000069530000}"/>
    <cellStyle name="Normal 2 3 3 2 5 4 3 3" xfId="23303" xr:uid="{00000000-0005-0000-0000-00006A530000}"/>
    <cellStyle name="Normal 2 3 3 2 5 4 4" xfId="9854" xr:uid="{00000000-0005-0000-0000-00006B530000}"/>
    <cellStyle name="Normal 2 3 3 2 5 4 4 2" xfId="26150" xr:uid="{00000000-0005-0000-0000-00006C530000}"/>
    <cellStyle name="Normal 2 3 3 2 5 4 5" xfId="18004" xr:uid="{00000000-0005-0000-0000-00006D530000}"/>
    <cellStyle name="Normal 2 3 3 2 5 5" xfId="3101" xr:uid="{00000000-0005-0000-0000-00006E530000}"/>
    <cellStyle name="Normal 2 3 3 2 5 5 2" xfId="11247" xr:uid="{00000000-0005-0000-0000-00006F530000}"/>
    <cellStyle name="Normal 2 3 3 2 5 5 2 2" xfId="27543" xr:uid="{00000000-0005-0000-0000-000070530000}"/>
    <cellStyle name="Normal 2 3 3 2 5 5 3" xfId="19397" xr:uid="{00000000-0005-0000-0000-000071530000}"/>
    <cellStyle name="Normal 2 3 3 2 5 6" xfId="5597" xr:uid="{00000000-0005-0000-0000-000072530000}"/>
    <cellStyle name="Normal 2 3 3 2 5 6 2" xfId="13743" xr:uid="{00000000-0005-0000-0000-000073530000}"/>
    <cellStyle name="Normal 2 3 3 2 5 6 2 2" xfId="30039" xr:uid="{00000000-0005-0000-0000-000074530000}"/>
    <cellStyle name="Normal 2 3 3 2 5 6 3" xfId="21893" xr:uid="{00000000-0005-0000-0000-000075530000}"/>
    <cellStyle name="Normal 2 3 3 2 5 7" xfId="8444" xr:uid="{00000000-0005-0000-0000-000076530000}"/>
    <cellStyle name="Normal 2 3 3 2 5 7 2" xfId="24740" xr:uid="{00000000-0005-0000-0000-000077530000}"/>
    <cellStyle name="Normal 2 3 3 2 5 8" xfId="16594" xr:uid="{00000000-0005-0000-0000-000078530000}"/>
    <cellStyle name="Normal 2 3 3 2 6" xfId="387" xr:uid="{00000000-0005-0000-0000-000079530000}"/>
    <cellStyle name="Normal 2 3 3 2 6 2" xfId="1093" xr:uid="{00000000-0005-0000-0000-00007A530000}"/>
    <cellStyle name="Normal 2 3 3 2 6 2 2" xfId="2503" xr:uid="{00000000-0005-0000-0000-00007B530000}"/>
    <cellStyle name="Normal 2 3 3 2 6 2 2 2" xfId="5002" xr:uid="{00000000-0005-0000-0000-00007C530000}"/>
    <cellStyle name="Normal 2 3 3 2 6 2 2 2 2" xfId="13148" xr:uid="{00000000-0005-0000-0000-00007D530000}"/>
    <cellStyle name="Normal 2 3 3 2 6 2 2 2 2 2" xfId="29444" xr:uid="{00000000-0005-0000-0000-00007E530000}"/>
    <cellStyle name="Normal 2 3 3 2 6 2 2 2 3" xfId="21298" xr:uid="{00000000-0005-0000-0000-00007F530000}"/>
    <cellStyle name="Normal 2 3 3 2 6 2 2 3" xfId="7802" xr:uid="{00000000-0005-0000-0000-000080530000}"/>
    <cellStyle name="Normal 2 3 3 2 6 2 2 3 2" xfId="15948" xr:uid="{00000000-0005-0000-0000-000081530000}"/>
    <cellStyle name="Normal 2 3 3 2 6 2 2 3 2 2" xfId="32244" xr:uid="{00000000-0005-0000-0000-000082530000}"/>
    <cellStyle name="Normal 2 3 3 2 6 2 2 3 3" xfId="24098" xr:uid="{00000000-0005-0000-0000-000083530000}"/>
    <cellStyle name="Normal 2 3 3 2 6 2 2 4" xfId="10649" xr:uid="{00000000-0005-0000-0000-000084530000}"/>
    <cellStyle name="Normal 2 3 3 2 6 2 2 4 2" xfId="26945" xr:uid="{00000000-0005-0000-0000-000085530000}"/>
    <cellStyle name="Normal 2 3 3 2 6 2 2 5" xfId="18799" xr:uid="{00000000-0005-0000-0000-000086530000}"/>
    <cellStyle name="Normal 2 3 3 2 6 2 3" xfId="3784" xr:uid="{00000000-0005-0000-0000-000087530000}"/>
    <cellStyle name="Normal 2 3 3 2 6 2 3 2" xfId="11930" xr:uid="{00000000-0005-0000-0000-000088530000}"/>
    <cellStyle name="Normal 2 3 3 2 6 2 3 2 2" xfId="28226" xr:uid="{00000000-0005-0000-0000-000089530000}"/>
    <cellStyle name="Normal 2 3 3 2 6 2 3 3" xfId="20080" xr:uid="{00000000-0005-0000-0000-00008A530000}"/>
    <cellStyle name="Normal 2 3 3 2 6 2 4" xfId="6392" xr:uid="{00000000-0005-0000-0000-00008B530000}"/>
    <cellStyle name="Normal 2 3 3 2 6 2 4 2" xfId="14538" xr:uid="{00000000-0005-0000-0000-00008C530000}"/>
    <cellStyle name="Normal 2 3 3 2 6 2 4 2 2" xfId="30834" xr:uid="{00000000-0005-0000-0000-00008D530000}"/>
    <cellStyle name="Normal 2 3 3 2 6 2 4 3" xfId="22688" xr:uid="{00000000-0005-0000-0000-00008E530000}"/>
    <cellStyle name="Normal 2 3 3 2 6 2 5" xfId="9239" xr:uid="{00000000-0005-0000-0000-00008F530000}"/>
    <cellStyle name="Normal 2 3 3 2 6 2 5 2" xfId="25535" xr:uid="{00000000-0005-0000-0000-000090530000}"/>
    <cellStyle name="Normal 2 3 3 2 6 2 6" xfId="17389" xr:uid="{00000000-0005-0000-0000-000091530000}"/>
    <cellStyle name="Normal 2 3 3 2 6 3" xfId="1798" xr:uid="{00000000-0005-0000-0000-000092530000}"/>
    <cellStyle name="Normal 2 3 3 2 6 3 2" xfId="4393" xr:uid="{00000000-0005-0000-0000-000093530000}"/>
    <cellStyle name="Normal 2 3 3 2 6 3 2 2" xfId="12539" xr:uid="{00000000-0005-0000-0000-000094530000}"/>
    <cellStyle name="Normal 2 3 3 2 6 3 2 2 2" xfId="28835" xr:uid="{00000000-0005-0000-0000-000095530000}"/>
    <cellStyle name="Normal 2 3 3 2 6 3 2 3" xfId="20689" xr:uid="{00000000-0005-0000-0000-000096530000}"/>
    <cellStyle name="Normal 2 3 3 2 6 3 3" xfId="7097" xr:uid="{00000000-0005-0000-0000-000097530000}"/>
    <cellStyle name="Normal 2 3 3 2 6 3 3 2" xfId="15243" xr:uid="{00000000-0005-0000-0000-000098530000}"/>
    <cellStyle name="Normal 2 3 3 2 6 3 3 2 2" xfId="31539" xr:uid="{00000000-0005-0000-0000-000099530000}"/>
    <cellStyle name="Normal 2 3 3 2 6 3 3 3" xfId="23393" xr:uid="{00000000-0005-0000-0000-00009A530000}"/>
    <cellStyle name="Normal 2 3 3 2 6 3 4" xfId="9944" xr:uid="{00000000-0005-0000-0000-00009B530000}"/>
    <cellStyle name="Normal 2 3 3 2 6 3 4 2" xfId="26240" xr:uid="{00000000-0005-0000-0000-00009C530000}"/>
    <cellStyle name="Normal 2 3 3 2 6 3 5" xfId="18094" xr:uid="{00000000-0005-0000-0000-00009D530000}"/>
    <cellStyle name="Normal 2 3 3 2 6 4" xfId="3175" xr:uid="{00000000-0005-0000-0000-00009E530000}"/>
    <cellStyle name="Normal 2 3 3 2 6 4 2" xfId="11321" xr:uid="{00000000-0005-0000-0000-00009F530000}"/>
    <cellStyle name="Normal 2 3 3 2 6 4 2 2" xfId="27617" xr:uid="{00000000-0005-0000-0000-0000A0530000}"/>
    <cellStyle name="Normal 2 3 3 2 6 4 3" xfId="19471" xr:uid="{00000000-0005-0000-0000-0000A1530000}"/>
    <cellStyle name="Normal 2 3 3 2 6 5" xfId="5687" xr:uid="{00000000-0005-0000-0000-0000A2530000}"/>
    <cellStyle name="Normal 2 3 3 2 6 5 2" xfId="13833" xr:uid="{00000000-0005-0000-0000-0000A3530000}"/>
    <cellStyle name="Normal 2 3 3 2 6 5 2 2" xfId="30129" xr:uid="{00000000-0005-0000-0000-0000A4530000}"/>
    <cellStyle name="Normal 2 3 3 2 6 5 3" xfId="21983" xr:uid="{00000000-0005-0000-0000-0000A5530000}"/>
    <cellStyle name="Normal 2 3 3 2 6 6" xfId="8534" xr:uid="{00000000-0005-0000-0000-0000A6530000}"/>
    <cellStyle name="Normal 2 3 3 2 6 6 2" xfId="24830" xr:uid="{00000000-0005-0000-0000-0000A7530000}"/>
    <cellStyle name="Normal 2 3 3 2 6 7" xfId="16684" xr:uid="{00000000-0005-0000-0000-0000A8530000}"/>
    <cellStyle name="Normal 2 3 3 2 7" xfId="749" xr:uid="{00000000-0005-0000-0000-0000A9530000}"/>
    <cellStyle name="Normal 2 3 3 2 7 2" xfId="2159" xr:uid="{00000000-0005-0000-0000-0000AA530000}"/>
    <cellStyle name="Normal 2 3 3 2 7 2 2" xfId="4706" xr:uid="{00000000-0005-0000-0000-0000AB530000}"/>
    <cellStyle name="Normal 2 3 3 2 7 2 2 2" xfId="12852" xr:uid="{00000000-0005-0000-0000-0000AC530000}"/>
    <cellStyle name="Normal 2 3 3 2 7 2 2 2 2" xfId="29148" xr:uid="{00000000-0005-0000-0000-0000AD530000}"/>
    <cellStyle name="Normal 2 3 3 2 7 2 2 3" xfId="21002" xr:uid="{00000000-0005-0000-0000-0000AE530000}"/>
    <cellStyle name="Normal 2 3 3 2 7 2 3" xfId="7458" xr:uid="{00000000-0005-0000-0000-0000AF530000}"/>
    <cellStyle name="Normal 2 3 3 2 7 2 3 2" xfId="15604" xr:uid="{00000000-0005-0000-0000-0000B0530000}"/>
    <cellStyle name="Normal 2 3 3 2 7 2 3 2 2" xfId="31900" xr:uid="{00000000-0005-0000-0000-0000B1530000}"/>
    <cellStyle name="Normal 2 3 3 2 7 2 3 3" xfId="23754" xr:uid="{00000000-0005-0000-0000-0000B2530000}"/>
    <cellStyle name="Normal 2 3 3 2 7 2 4" xfId="10305" xr:uid="{00000000-0005-0000-0000-0000B3530000}"/>
    <cellStyle name="Normal 2 3 3 2 7 2 4 2" xfId="26601" xr:uid="{00000000-0005-0000-0000-0000B4530000}"/>
    <cellStyle name="Normal 2 3 3 2 7 2 5" xfId="18455" xr:uid="{00000000-0005-0000-0000-0000B5530000}"/>
    <cellStyle name="Normal 2 3 3 2 7 3" xfId="3488" xr:uid="{00000000-0005-0000-0000-0000B6530000}"/>
    <cellStyle name="Normal 2 3 3 2 7 3 2" xfId="11634" xr:uid="{00000000-0005-0000-0000-0000B7530000}"/>
    <cellStyle name="Normal 2 3 3 2 7 3 2 2" xfId="27930" xr:uid="{00000000-0005-0000-0000-0000B8530000}"/>
    <cellStyle name="Normal 2 3 3 2 7 3 3" xfId="19784" xr:uid="{00000000-0005-0000-0000-0000B9530000}"/>
    <cellStyle name="Normal 2 3 3 2 7 4" xfId="6048" xr:uid="{00000000-0005-0000-0000-0000BA530000}"/>
    <cellStyle name="Normal 2 3 3 2 7 4 2" xfId="14194" xr:uid="{00000000-0005-0000-0000-0000BB530000}"/>
    <cellStyle name="Normal 2 3 3 2 7 4 2 2" xfId="30490" xr:uid="{00000000-0005-0000-0000-0000BC530000}"/>
    <cellStyle name="Normal 2 3 3 2 7 4 3" xfId="22344" xr:uid="{00000000-0005-0000-0000-0000BD530000}"/>
    <cellStyle name="Normal 2 3 3 2 7 5" xfId="8895" xr:uid="{00000000-0005-0000-0000-0000BE530000}"/>
    <cellStyle name="Normal 2 3 3 2 7 5 2" xfId="25191" xr:uid="{00000000-0005-0000-0000-0000BF530000}"/>
    <cellStyle name="Normal 2 3 3 2 7 6" xfId="17045" xr:uid="{00000000-0005-0000-0000-0000C0530000}"/>
    <cellStyle name="Normal 2 3 3 2 8" xfId="1454" xr:uid="{00000000-0005-0000-0000-0000C1530000}"/>
    <cellStyle name="Normal 2 3 3 2 8 2" xfId="4097" xr:uid="{00000000-0005-0000-0000-0000C2530000}"/>
    <cellStyle name="Normal 2 3 3 2 8 2 2" xfId="12243" xr:uid="{00000000-0005-0000-0000-0000C3530000}"/>
    <cellStyle name="Normal 2 3 3 2 8 2 2 2" xfId="28539" xr:uid="{00000000-0005-0000-0000-0000C4530000}"/>
    <cellStyle name="Normal 2 3 3 2 8 2 3" xfId="20393" xr:uid="{00000000-0005-0000-0000-0000C5530000}"/>
    <cellStyle name="Normal 2 3 3 2 8 3" xfId="6753" xr:uid="{00000000-0005-0000-0000-0000C6530000}"/>
    <cellStyle name="Normal 2 3 3 2 8 3 2" xfId="14899" xr:uid="{00000000-0005-0000-0000-0000C7530000}"/>
    <cellStyle name="Normal 2 3 3 2 8 3 2 2" xfId="31195" xr:uid="{00000000-0005-0000-0000-0000C8530000}"/>
    <cellStyle name="Normal 2 3 3 2 8 3 3" xfId="23049" xr:uid="{00000000-0005-0000-0000-0000C9530000}"/>
    <cellStyle name="Normal 2 3 3 2 8 4" xfId="9600" xr:uid="{00000000-0005-0000-0000-0000CA530000}"/>
    <cellStyle name="Normal 2 3 3 2 8 4 2" xfId="25896" xr:uid="{00000000-0005-0000-0000-0000CB530000}"/>
    <cellStyle name="Normal 2 3 3 2 8 5" xfId="17750" xr:uid="{00000000-0005-0000-0000-0000CC530000}"/>
    <cellStyle name="Normal 2 3 3 2 9" xfId="2879" xr:uid="{00000000-0005-0000-0000-0000CD530000}"/>
    <cellStyle name="Normal 2 3 3 2 9 2" xfId="11025" xr:uid="{00000000-0005-0000-0000-0000CE530000}"/>
    <cellStyle name="Normal 2 3 3 2 9 2 2" xfId="27321" xr:uid="{00000000-0005-0000-0000-0000CF530000}"/>
    <cellStyle name="Normal 2 3 3 2 9 3" xfId="19175" xr:uid="{00000000-0005-0000-0000-0000D0530000}"/>
    <cellStyle name="Normal 2 3 3 3" xfId="65" xr:uid="{00000000-0005-0000-0000-0000D1530000}"/>
    <cellStyle name="Normal 2 3 3 3 10" xfId="8212" xr:uid="{00000000-0005-0000-0000-0000D2530000}"/>
    <cellStyle name="Normal 2 3 3 3 10 2" xfId="24508" xr:uid="{00000000-0005-0000-0000-0000D3530000}"/>
    <cellStyle name="Normal 2 3 3 3 11" xfId="16362" xr:uid="{00000000-0005-0000-0000-0000D4530000}"/>
    <cellStyle name="Normal 2 3 3 3 2" xfId="155" xr:uid="{00000000-0005-0000-0000-0000D5530000}"/>
    <cellStyle name="Normal 2 3 3 3 2 2" xfId="499" xr:uid="{00000000-0005-0000-0000-0000D6530000}"/>
    <cellStyle name="Normal 2 3 3 3 2 2 2" xfId="1205" xr:uid="{00000000-0005-0000-0000-0000D7530000}"/>
    <cellStyle name="Normal 2 3 3 3 2 2 2 2" xfId="2615" xr:uid="{00000000-0005-0000-0000-0000D8530000}"/>
    <cellStyle name="Normal 2 3 3 3 2 2 2 2 2" xfId="5094" xr:uid="{00000000-0005-0000-0000-0000D9530000}"/>
    <cellStyle name="Normal 2 3 3 3 2 2 2 2 2 2" xfId="13240" xr:uid="{00000000-0005-0000-0000-0000DA530000}"/>
    <cellStyle name="Normal 2 3 3 3 2 2 2 2 2 2 2" xfId="29536" xr:uid="{00000000-0005-0000-0000-0000DB530000}"/>
    <cellStyle name="Normal 2 3 3 3 2 2 2 2 2 3" xfId="21390" xr:uid="{00000000-0005-0000-0000-0000DC530000}"/>
    <cellStyle name="Normal 2 3 3 3 2 2 2 2 3" xfId="7914" xr:uid="{00000000-0005-0000-0000-0000DD530000}"/>
    <cellStyle name="Normal 2 3 3 3 2 2 2 2 3 2" xfId="16060" xr:uid="{00000000-0005-0000-0000-0000DE530000}"/>
    <cellStyle name="Normal 2 3 3 3 2 2 2 2 3 2 2" xfId="32356" xr:uid="{00000000-0005-0000-0000-0000DF530000}"/>
    <cellStyle name="Normal 2 3 3 3 2 2 2 2 3 3" xfId="24210" xr:uid="{00000000-0005-0000-0000-0000E0530000}"/>
    <cellStyle name="Normal 2 3 3 3 2 2 2 2 4" xfId="10761" xr:uid="{00000000-0005-0000-0000-0000E1530000}"/>
    <cellStyle name="Normal 2 3 3 3 2 2 2 2 4 2" xfId="27057" xr:uid="{00000000-0005-0000-0000-0000E2530000}"/>
    <cellStyle name="Normal 2 3 3 3 2 2 2 2 5" xfId="18911" xr:uid="{00000000-0005-0000-0000-0000E3530000}"/>
    <cellStyle name="Normal 2 3 3 3 2 2 2 3" xfId="3876" xr:uid="{00000000-0005-0000-0000-0000E4530000}"/>
    <cellStyle name="Normal 2 3 3 3 2 2 2 3 2" xfId="12022" xr:uid="{00000000-0005-0000-0000-0000E5530000}"/>
    <cellStyle name="Normal 2 3 3 3 2 2 2 3 2 2" xfId="28318" xr:uid="{00000000-0005-0000-0000-0000E6530000}"/>
    <cellStyle name="Normal 2 3 3 3 2 2 2 3 3" xfId="20172" xr:uid="{00000000-0005-0000-0000-0000E7530000}"/>
    <cellStyle name="Normal 2 3 3 3 2 2 2 4" xfId="6504" xr:uid="{00000000-0005-0000-0000-0000E8530000}"/>
    <cellStyle name="Normal 2 3 3 3 2 2 2 4 2" xfId="14650" xr:uid="{00000000-0005-0000-0000-0000E9530000}"/>
    <cellStyle name="Normal 2 3 3 3 2 2 2 4 2 2" xfId="30946" xr:uid="{00000000-0005-0000-0000-0000EA530000}"/>
    <cellStyle name="Normal 2 3 3 3 2 2 2 4 3" xfId="22800" xr:uid="{00000000-0005-0000-0000-0000EB530000}"/>
    <cellStyle name="Normal 2 3 3 3 2 2 2 5" xfId="9351" xr:uid="{00000000-0005-0000-0000-0000EC530000}"/>
    <cellStyle name="Normal 2 3 3 3 2 2 2 5 2" xfId="25647" xr:uid="{00000000-0005-0000-0000-0000ED530000}"/>
    <cellStyle name="Normal 2 3 3 3 2 2 2 6" xfId="17501" xr:uid="{00000000-0005-0000-0000-0000EE530000}"/>
    <cellStyle name="Normal 2 3 3 3 2 2 3" xfId="1910" xr:uid="{00000000-0005-0000-0000-0000EF530000}"/>
    <cellStyle name="Normal 2 3 3 3 2 2 3 2" xfId="4485" xr:uid="{00000000-0005-0000-0000-0000F0530000}"/>
    <cellStyle name="Normal 2 3 3 3 2 2 3 2 2" xfId="12631" xr:uid="{00000000-0005-0000-0000-0000F1530000}"/>
    <cellStyle name="Normal 2 3 3 3 2 2 3 2 2 2" xfId="28927" xr:uid="{00000000-0005-0000-0000-0000F2530000}"/>
    <cellStyle name="Normal 2 3 3 3 2 2 3 2 3" xfId="20781" xr:uid="{00000000-0005-0000-0000-0000F3530000}"/>
    <cellStyle name="Normal 2 3 3 3 2 2 3 3" xfId="7209" xr:uid="{00000000-0005-0000-0000-0000F4530000}"/>
    <cellStyle name="Normal 2 3 3 3 2 2 3 3 2" xfId="15355" xr:uid="{00000000-0005-0000-0000-0000F5530000}"/>
    <cellStyle name="Normal 2 3 3 3 2 2 3 3 2 2" xfId="31651" xr:uid="{00000000-0005-0000-0000-0000F6530000}"/>
    <cellStyle name="Normal 2 3 3 3 2 2 3 3 3" xfId="23505" xr:uid="{00000000-0005-0000-0000-0000F7530000}"/>
    <cellStyle name="Normal 2 3 3 3 2 2 3 4" xfId="10056" xr:uid="{00000000-0005-0000-0000-0000F8530000}"/>
    <cellStyle name="Normal 2 3 3 3 2 2 3 4 2" xfId="26352" xr:uid="{00000000-0005-0000-0000-0000F9530000}"/>
    <cellStyle name="Normal 2 3 3 3 2 2 3 5" xfId="18206" xr:uid="{00000000-0005-0000-0000-0000FA530000}"/>
    <cellStyle name="Normal 2 3 3 3 2 2 4" xfId="3267" xr:uid="{00000000-0005-0000-0000-0000FB530000}"/>
    <cellStyle name="Normal 2 3 3 3 2 2 4 2" xfId="11413" xr:uid="{00000000-0005-0000-0000-0000FC530000}"/>
    <cellStyle name="Normal 2 3 3 3 2 2 4 2 2" xfId="27709" xr:uid="{00000000-0005-0000-0000-0000FD530000}"/>
    <cellStyle name="Normal 2 3 3 3 2 2 4 3" xfId="19563" xr:uid="{00000000-0005-0000-0000-0000FE530000}"/>
    <cellStyle name="Normal 2 3 3 3 2 2 5" xfId="5799" xr:uid="{00000000-0005-0000-0000-0000FF530000}"/>
    <cellStyle name="Normal 2 3 3 3 2 2 5 2" xfId="13945" xr:uid="{00000000-0005-0000-0000-000000540000}"/>
    <cellStyle name="Normal 2 3 3 3 2 2 5 2 2" xfId="30241" xr:uid="{00000000-0005-0000-0000-000001540000}"/>
    <cellStyle name="Normal 2 3 3 3 2 2 5 3" xfId="22095" xr:uid="{00000000-0005-0000-0000-000002540000}"/>
    <cellStyle name="Normal 2 3 3 3 2 2 6" xfId="8646" xr:uid="{00000000-0005-0000-0000-000003540000}"/>
    <cellStyle name="Normal 2 3 3 3 2 2 6 2" xfId="24942" xr:uid="{00000000-0005-0000-0000-000004540000}"/>
    <cellStyle name="Normal 2 3 3 3 2 2 7" xfId="16796" xr:uid="{00000000-0005-0000-0000-000005540000}"/>
    <cellStyle name="Normal 2 3 3 3 2 3" xfId="861" xr:uid="{00000000-0005-0000-0000-000006540000}"/>
    <cellStyle name="Normal 2 3 3 3 2 3 2" xfId="2271" xr:uid="{00000000-0005-0000-0000-000007540000}"/>
    <cellStyle name="Normal 2 3 3 3 2 3 2 2" xfId="4798" xr:uid="{00000000-0005-0000-0000-000008540000}"/>
    <cellStyle name="Normal 2 3 3 3 2 3 2 2 2" xfId="12944" xr:uid="{00000000-0005-0000-0000-000009540000}"/>
    <cellStyle name="Normal 2 3 3 3 2 3 2 2 2 2" xfId="29240" xr:uid="{00000000-0005-0000-0000-00000A540000}"/>
    <cellStyle name="Normal 2 3 3 3 2 3 2 2 3" xfId="21094" xr:uid="{00000000-0005-0000-0000-00000B540000}"/>
    <cellStyle name="Normal 2 3 3 3 2 3 2 3" xfId="7570" xr:uid="{00000000-0005-0000-0000-00000C540000}"/>
    <cellStyle name="Normal 2 3 3 3 2 3 2 3 2" xfId="15716" xr:uid="{00000000-0005-0000-0000-00000D540000}"/>
    <cellStyle name="Normal 2 3 3 3 2 3 2 3 2 2" xfId="32012" xr:uid="{00000000-0005-0000-0000-00000E540000}"/>
    <cellStyle name="Normal 2 3 3 3 2 3 2 3 3" xfId="23866" xr:uid="{00000000-0005-0000-0000-00000F540000}"/>
    <cellStyle name="Normal 2 3 3 3 2 3 2 4" xfId="10417" xr:uid="{00000000-0005-0000-0000-000010540000}"/>
    <cellStyle name="Normal 2 3 3 3 2 3 2 4 2" xfId="26713" xr:uid="{00000000-0005-0000-0000-000011540000}"/>
    <cellStyle name="Normal 2 3 3 3 2 3 2 5" xfId="18567" xr:uid="{00000000-0005-0000-0000-000012540000}"/>
    <cellStyle name="Normal 2 3 3 3 2 3 3" xfId="3580" xr:uid="{00000000-0005-0000-0000-000013540000}"/>
    <cellStyle name="Normal 2 3 3 3 2 3 3 2" xfId="11726" xr:uid="{00000000-0005-0000-0000-000014540000}"/>
    <cellStyle name="Normal 2 3 3 3 2 3 3 2 2" xfId="28022" xr:uid="{00000000-0005-0000-0000-000015540000}"/>
    <cellStyle name="Normal 2 3 3 3 2 3 3 3" xfId="19876" xr:uid="{00000000-0005-0000-0000-000016540000}"/>
    <cellStyle name="Normal 2 3 3 3 2 3 4" xfId="6160" xr:uid="{00000000-0005-0000-0000-000017540000}"/>
    <cellStyle name="Normal 2 3 3 3 2 3 4 2" xfId="14306" xr:uid="{00000000-0005-0000-0000-000018540000}"/>
    <cellStyle name="Normal 2 3 3 3 2 3 4 2 2" xfId="30602" xr:uid="{00000000-0005-0000-0000-000019540000}"/>
    <cellStyle name="Normal 2 3 3 3 2 3 4 3" xfId="22456" xr:uid="{00000000-0005-0000-0000-00001A540000}"/>
    <cellStyle name="Normal 2 3 3 3 2 3 5" xfId="9007" xr:uid="{00000000-0005-0000-0000-00001B540000}"/>
    <cellStyle name="Normal 2 3 3 3 2 3 5 2" xfId="25303" xr:uid="{00000000-0005-0000-0000-00001C540000}"/>
    <cellStyle name="Normal 2 3 3 3 2 3 6" xfId="17157" xr:uid="{00000000-0005-0000-0000-00001D540000}"/>
    <cellStyle name="Normal 2 3 3 3 2 4" xfId="1566" xr:uid="{00000000-0005-0000-0000-00001E540000}"/>
    <cellStyle name="Normal 2 3 3 3 2 4 2" xfId="4189" xr:uid="{00000000-0005-0000-0000-00001F540000}"/>
    <cellStyle name="Normal 2 3 3 3 2 4 2 2" xfId="12335" xr:uid="{00000000-0005-0000-0000-000020540000}"/>
    <cellStyle name="Normal 2 3 3 3 2 4 2 2 2" xfId="28631" xr:uid="{00000000-0005-0000-0000-000021540000}"/>
    <cellStyle name="Normal 2 3 3 3 2 4 2 3" xfId="20485" xr:uid="{00000000-0005-0000-0000-000022540000}"/>
    <cellStyle name="Normal 2 3 3 3 2 4 3" xfId="6865" xr:uid="{00000000-0005-0000-0000-000023540000}"/>
    <cellStyle name="Normal 2 3 3 3 2 4 3 2" xfId="15011" xr:uid="{00000000-0005-0000-0000-000024540000}"/>
    <cellStyle name="Normal 2 3 3 3 2 4 3 2 2" xfId="31307" xr:uid="{00000000-0005-0000-0000-000025540000}"/>
    <cellStyle name="Normal 2 3 3 3 2 4 3 3" xfId="23161" xr:uid="{00000000-0005-0000-0000-000026540000}"/>
    <cellStyle name="Normal 2 3 3 3 2 4 4" xfId="9712" xr:uid="{00000000-0005-0000-0000-000027540000}"/>
    <cellStyle name="Normal 2 3 3 3 2 4 4 2" xfId="26008" xr:uid="{00000000-0005-0000-0000-000028540000}"/>
    <cellStyle name="Normal 2 3 3 3 2 4 5" xfId="17862" xr:uid="{00000000-0005-0000-0000-000029540000}"/>
    <cellStyle name="Normal 2 3 3 3 2 5" xfId="2971" xr:uid="{00000000-0005-0000-0000-00002A540000}"/>
    <cellStyle name="Normal 2 3 3 3 2 5 2" xfId="11117" xr:uid="{00000000-0005-0000-0000-00002B540000}"/>
    <cellStyle name="Normal 2 3 3 3 2 5 2 2" xfId="27413" xr:uid="{00000000-0005-0000-0000-00002C540000}"/>
    <cellStyle name="Normal 2 3 3 3 2 5 3" xfId="19267" xr:uid="{00000000-0005-0000-0000-00002D540000}"/>
    <cellStyle name="Normal 2 3 3 3 2 6" xfId="5455" xr:uid="{00000000-0005-0000-0000-00002E540000}"/>
    <cellStyle name="Normal 2 3 3 3 2 6 2" xfId="13601" xr:uid="{00000000-0005-0000-0000-00002F540000}"/>
    <cellStyle name="Normal 2 3 3 3 2 6 2 2" xfId="29897" xr:uid="{00000000-0005-0000-0000-000030540000}"/>
    <cellStyle name="Normal 2 3 3 3 2 6 3" xfId="21751" xr:uid="{00000000-0005-0000-0000-000031540000}"/>
    <cellStyle name="Normal 2 3 3 3 2 7" xfId="8302" xr:uid="{00000000-0005-0000-0000-000032540000}"/>
    <cellStyle name="Normal 2 3 3 3 2 7 2" xfId="24598" xr:uid="{00000000-0005-0000-0000-000033540000}"/>
    <cellStyle name="Normal 2 3 3 3 2 8" xfId="16452" xr:uid="{00000000-0005-0000-0000-000034540000}"/>
    <cellStyle name="Normal 2 3 3 3 3" xfId="234" xr:uid="{00000000-0005-0000-0000-000035540000}"/>
    <cellStyle name="Normal 2 3 3 3 3 2" xfId="578" xr:uid="{00000000-0005-0000-0000-000036540000}"/>
    <cellStyle name="Normal 2 3 3 3 3 2 2" xfId="1284" xr:uid="{00000000-0005-0000-0000-000037540000}"/>
    <cellStyle name="Normal 2 3 3 3 3 2 2 2" xfId="2694" xr:uid="{00000000-0005-0000-0000-000038540000}"/>
    <cellStyle name="Normal 2 3 3 3 3 2 2 2 2" xfId="5168" xr:uid="{00000000-0005-0000-0000-000039540000}"/>
    <cellStyle name="Normal 2 3 3 3 3 2 2 2 2 2" xfId="13314" xr:uid="{00000000-0005-0000-0000-00003A540000}"/>
    <cellStyle name="Normal 2 3 3 3 3 2 2 2 2 2 2" xfId="29610" xr:uid="{00000000-0005-0000-0000-00003B540000}"/>
    <cellStyle name="Normal 2 3 3 3 3 2 2 2 2 3" xfId="21464" xr:uid="{00000000-0005-0000-0000-00003C540000}"/>
    <cellStyle name="Normal 2 3 3 3 3 2 2 2 3" xfId="7993" xr:uid="{00000000-0005-0000-0000-00003D540000}"/>
    <cellStyle name="Normal 2 3 3 3 3 2 2 2 3 2" xfId="16139" xr:uid="{00000000-0005-0000-0000-00003E540000}"/>
    <cellStyle name="Normal 2 3 3 3 3 2 2 2 3 2 2" xfId="32435" xr:uid="{00000000-0005-0000-0000-00003F540000}"/>
    <cellStyle name="Normal 2 3 3 3 3 2 2 2 3 3" xfId="24289" xr:uid="{00000000-0005-0000-0000-000040540000}"/>
    <cellStyle name="Normal 2 3 3 3 3 2 2 2 4" xfId="10840" xr:uid="{00000000-0005-0000-0000-000041540000}"/>
    <cellStyle name="Normal 2 3 3 3 3 2 2 2 4 2" xfId="27136" xr:uid="{00000000-0005-0000-0000-000042540000}"/>
    <cellStyle name="Normal 2 3 3 3 3 2 2 2 5" xfId="18990" xr:uid="{00000000-0005-0000-0000-000043540000}"/>
    <cellStyle name="Normal 2 3 3 3 3 2 2 3" xfId="3950" xr:uid="{00000000-0005-0000-0000-000044540000}"/>
    <cellStyle name="Normal 2 3 3 3 3 2 2 3 2" xfId="12096" xr:uid="{00000000-0005-0000-0000-000045540000}"/>
    <cellStyle name="Normal 2 3 3 3 3 2 2 3 2 2" xfId="28392" xr:uid="{00000000-0005-0000-0000-000046540000}"/>
    <cellStyle name="Normal 2 3 3 3 3 2 2 3 3" xfId="20246" xr:uid="{00000000-0005-0000-0000-000047540000}"/>
    <cellStyle name="Normal 2 3 3 3 3 2 2 4" xfId="6583" xr:uid="{00000000-0005-0000-0000-000048540000}"/>
    <cellStyle name="Normal 2 3 3 3 3 2 2 4 2" xfId="14729" xr:uid="{00000000-0005-0000-0000-000049540000}"/>
    <cellStyle name="Normal 2 3 3 3 3 2 2 4 2 2" xfId="31025" xr:uid="{00000000-0005-0000-0000-00004A540000}"/>
    <cellStyle name="Normal 2 3 3 3 3 2 2 4 3" xfId="22879" xr:uid="{00000000-0005-0000-0000-00004B540000}"/>
    <cellStyle name="Normal 2 3 3 3 3 2 2 5" xfId="9430" xr:uid="{00000000-0005-0000-0000-00004C540000}"/>
    <cellStyle name="Normal 2 3 3 3 3 2 2 5 2" xfId="25726" xr:uid="{00000000-0005-0000-0000-00004D540000}"/>
    <cellStyle name="Normal 2 3 3 3 3 2 2 6" xfId="17580" xr:uid="{00000000-0005-0000-0000-00004E540000}"/>
    <cellStyle name="Normal 2 3 3 3 3 2 3" xfId="1989" xr:uid="{00000000-0005-0000-0000-00004F540000}"/>
    <cellStyle name="Normal 2 3 3 3 3 2 3 2" xfId="4559" xr:uid="{00000000-0005-0000-0000-000050540000}"/>
    <cellStyle name="Normal 2 3 3 3 3 2 3 2 2" xfId="12705" xr:uid="{00000000-0005-0000-0000-000051540000}"/>
    <cellStyle name="Normal 2 3 3 3 3 2 3 2 2 2" xfId="29001" xr:uid="{00000000-0005-0000-0000-000052540000}"/>
    <cellStyle name="Normal 2 3 3 3 3 2 3 2 3" xfId="20855" xr:uid="{00000000-0005-0000-0000-000053540000}"/>
    <cellStyle name="Normal 2 3 3 3 3 2 3 3" xfId="7288" xr:uid="{00000000-0005-0000-0000-000054540000}"/>
    <cellStyle name="Normal 2 3 3 3 3 2 3 3 2" xfId="15434" xr:uid="{00000000-0005-0000-0000-000055540000}"/>
    <cellStyle name="Normal 2 3 3 3 3 2 3 3 2 2" xfId="31730" xr:uid="{00000000-0005-0000-0000-000056540000}"/>
    <cellStyle name="Normal 2 3 3 3 3 2 3 3 3" xfId="23584" xr:uid="{00000000-0005-0000-0000-000057540000}"/>
    <cellStyle name="Normal 2 3 3 3 3 2 3 4" xfId="10135" xr:uid="{00000000-0005-0000-0000-000058540000}"/>
    <cellStyle name="Normal 2 3 3 3 3 2 3 4 2" xfId="26431" xr:uid="{00000000-0005-0000-0000-000059540000}"/>
    <cellStyle name="Normal 2 3 3 3 3 2 3 5" xfId="18285" xr:uid="{00000000-0005-0000-0000-00005A540000}"/>
    <cellStyle name="Normal 2 3 3 3 3 2 4" xfId="3341" xr:uid="{00000000-0005-0000-0000-00005B540000}"/>
    <cellStyle name="Normal 2 3 3 3 3 2 4 2" xfId="11487" xr:uid="{00000000-0005-0000-0000-00005C540000}"/>
    <cellStyle name="Normal 2 3 3 3 3 2 4 2 2" xfId="27783" xr:uid="{00000000-0005-0000-0000-00005D540000}"/>
    <cellStyle name="Normal 2 3 3 3 3 2 4 3" xfId="19637" xr:uid="{00000000-0005-0000-0000-00005E540000}"/>
    <cellStyle name="Normal 2 3 3 3 3 2 5" xfId="5878" xr:uid="{00000000-0005-0000-0000-00005F540000}"/>
    <cellStyle name="Normal 2 3 3 3 3 2 5 2" xfId="14024" xr:uid="{00000000-0005-0000-0000-000060540000}"/>
    <cellStyle name="Normal 2 3 3 3 3 2 5 2 2" xfId="30320" xr:uid="{00000000-0005-0000-0000-000061540000}"/>
    <cellStyle name="Normal 2 3 3 3 3 2 5 3" xfId="22174" xr:uid="{00000000-0005-0000-0000-000062540000}"/>
    <cellStyle name="Normal 2 3 3 3 3 2 6" xfId="8725" xr:uid="{00000000-0005-0000-0000-000063540000}"/>
    <cellStyle name="Normal 2 3 3 3 3 2 6 2" xfId="25021" xr:uid="{00000000-0005-0000-0000-000064540000}"/>
    <cellStyle name="Normal 2 3 3 3 3 2 7" xfId="16875" xr:uid="{00000000-0005-0000-0000-000065540000}"/>
    <cellStyle name="Normal 2 3 3 3 3 3" xfId="940" xr:uid="{00000000-0005-0000-0000-000066540000}"/>
    <cellStyle name="Normal 2 3 3 3 3 3 2" xfId="2350" xr:uid="{00000000-0005-0000-0000-000067540000}"/>
    <cellStyle name="Normal 2 3 3 3 3 3 2 2" xfId="4872" xr:uid="{00000000-0005-0000-0000-000068540000}"/>
    <cellStyle name="Normal 2 3 3 3 3 3 2 2 2" xfId="13018" xr:uid="{00000000-0005-0000-0000-000069540000}"/>
    <cellStyle name="Normal 2 3 3 3 3 3 2 2 2 2" xfId="29314" xr:uid="{00000000-0005-0000-0000-00006A540000}"/>
    <cellStyle name="Normal 2 3 3 3 3 3 2 2 3" xfId="21168" xr:uid="{00000000-0005-0000-0000-00006B540000}"/>
    <cellStyle name="Normal 2 3 3 3 3 3 2 3" xfId="7649" xr:uid="{00000000-0005-0000-0000-00006C540000}"/>
    <cellStyle name="Normal 2 3 3 3 3 3 2 3 2" xfId="15795" xr:uid="{00000000-0005-0000-0000-00006D540000}"/>
    <cellStyle name="Normal 2 3 3 3 3 3 2 3 2 2" xfId="32091" xr:uid="{00000000-0005-0000-0000-00006E540000}"/>
    <cellStyle name="Normal 2 3 3 3 3 3 2 3 3" xfId="23945" xr:uid="{00000000-0005-0000-0000-00006F540000}"/>
    <cellStyle name="Normal 2 3 3 3 3 3 2 4" xfId="10496" xr:uid="{00000000-0005-0000-0000-000070540000}"/>
    <cellStyle name="Normal 2 3 3 3 3 3 2 4 2" xfId="26792" xr:uid="{00000000-0005-0000-0000-000071540000}"/>
    <cellStyle name="Normal 2 3 3 3 3 3 2 5" xfId="18646" xr:uid="{00000000-0005-0000-0000-000072540000}"/>
    <cellStyle name="Normal 2 3 3 3 3 3 3" xfId="3654" xr:uid="{00000000-0005-0000-0000-000073540000}"/>
    <cellStyle name="Normal 2 3 3 3 3 3 3 2" xfId="11800" xr:uid="{00000000-0005-0000-0000-000074540000}"/>
    <cellStyle name="Normal 2 3 3 3 3 3 3 2 2" xfId="28096" xr:uid="{00000000-0005-0000-0000-000075540000}"/>
    <cellStyle name="Normal 2 3 3 3 3 3 3 3" xfId="19950" xr:uid="{00000000-0005-0000-0000-000076540000}"/>
    <cellStyle name="Normal 2 3 3 3 3 3 4" xfId="6239" xr:uid="{00000000-0005-0000-0000-000077540000}"/>
    <cellStyle name="Normal 2 3 3 3 3 3 4 2" xfId="14385" xr:uid="{00000000-0005-0000-0000-000078540000}"/>
    <cellStyle name="Normal 2 3 3 3 3 3 4 2 2" xfId="30681" xr:uid="{00000000-0005-0000-0000-000079540000}"/>
    <cellStyle name="Normal 2 3 3 3 3 3 4 3" xfId="22535" xr:uid="{00000000-0005-0000-0000-00007A540000}"/>
    <cellStyle name="Normal 2 3 3 3 3 3 5" xfId="9086" xr:uid="{00000000-0005-0000-0000-00007B540000}"/>
    <cellStyle name="Normal 2 3 3 3 3 3 5 2" xfId="25382" xr:uid="{00000000-0005-0000-0000-00007C540000}"/>
    <cellStyle name="Normal 2 3 3 3 3 3 6" xfId="17236" xr:uid="{00000000-0005-0000-0000-00007D540000}"/>
    <cellStyle name="Normal 2 3 3 3 3 4" xfId="1645" xr:uid="{00000000-0005-0000-0000-00007E540000}"/>
    <cellStyle name="Normal 2 3 3 3 3 4 2" xfId="4263" xr:uid="{00000000-0005-0000-0000-00007F540000}"/>
    <cellStyle name="Normal 2 3 3 3 3 4 2 2" xfId="12409" xr:uid="{00000000-0005-0000-0000-000080540000}"/>
    <cellStyle name="Normal 2 3 3 3 3 4 2 2 2" xfId="28705" xr:uid="{00000000-0005-0000-0000-000081540000}"/>
    <cellStyle name="Normal 2 3 3 3 3 4 2 3" xfId="20559" xr:uid="{00000000-0005-0000-0000-000082540000}"/>
    <cellStyle name="Normal 2 3 3 3 3 4 3" xfId="6944" xr:uid="{00000000-0005-0000-0000-000083540000}"/>
    <cellStyle name="Normal 2 3 3 3 3 4 3 2" xfId="15090" xr:uid="{00000000-0005-0000-0000-000084540000}"/>
    <cellStyle name="Normal 2 3 3 3 3 4 3 2 2" xfId="31386" xr:uid="{00000000-0005-0000-0000-000085540000}"/>
    <cellStyle name="Normal 2 3 3 3 3 4 3 3" xfId="23240" xr:uid="{00000000-0005-0000-0000-000086540000}"/>
    <cellStyle name="Normal 2 3 3 3 3 4 4" xfId="9791" xr:uid="{00000000-0005-0000-0000-000087540000}"/>
    <cellStyle name="Normal 2 3 3 3 3 4 4 2" xfId="26087" xr:uid="{00000000-0005-0000-0000-000088540000}"/>
    <cellStyle name="Normal 2 3 3 3 3 4 5" xfId="17941" xr:uid="{00000000-0005-0000-0000-000089540000}"/>
    <cellStyle name="Normal 2 3 3 3 3 5" xfId="3045" xr:uid="{00000000-0005-0000-0000-00008A540000}"/>
    <cellStyle name="Normal 2 3 3 3 3 5 2" xfId="11191" xr:uid="{00000000-0005-0000-0000-00008B540000}"/>
    <cellStyle name="Normal 2 3 3 3 3 5 2 2" xfId="27487" xr:uid="{00000000-0005-0000-0000-00008C540000}"/>
    <cellStyle name="Normal 2 3 3 3 3 5 3" xfId="19341" xr:uid="{00000000-0005-0000-0000-00008D540000}"/>
    <cellStyle name="Normal 2 3 3 3 3 6" xfId="5534" xr:uid="{00000000-0005-0000-0000-00008E540000}"/>
    <cellStyle name="Normal 2 3 3 3 3 6 2" xfId="13680" xr:uid="{00000000-0005-0000-0000-00008F540000}"/>
    <cellStyle name="Normal 2 3 3 3 3 6 2 2" xfId="29976" xr:uid="{00000000-0005-0000-0000-000090540000}"/>
    <cellStyle name="Normal 2 3 3 3 3 6 3" xfId="21830" xr:uid="{00000000-0005-0000-0000-000091540000}"/>
    <cellStyle name="Normal 2 3 3 3 3 7" xfId="8381" xr:uid="{00000000-0005-0000-0000-000092540000}"/>
    <cellStyle name="Normal 2 3 3 3 3 7 2" xfId="24677" xr:uid="{00000000-0005-0000-0000-000093540000}"/>
    <cellStyle name="Normal 2 3 3 3 3 8" xfId="16531" xr:uid="{00000000-0005-0000-0000-000094540000}"/>
    <cellStyle name="Normal 2 3 3 3 4" xfId="319" xr:uid="{00000000-0005-0000-0000-000095540000}"/>
    <cellStyle name="Normal 2 3 3 3 4 2" xfId="663" xr:uid="{00000000-0005-0000-0000-000096540000}"/>
    <cellStyle name="Normal 2 3 3 3 4 2 2" xfId="1369" xr:uid="{00000000-0005-0000-0000-000097540000}"/>
    <cellStyle name="Normal 2 3 3 3 4 2 2 2" xfId="2779" xr:uid="{00000000-0005-0000-0000-000098540000}"/>
    <cellStyle name="Normal 2 3 3 3 4 2 2 2 2" xfId="5242" xr:uid="{00000000-0005-0000-0000-000099540000}"/>
    <cellStyle name="Normal 2 3 3 3 4 2 2 2 2 2" xfId="13388" xr:uid="{00000000-0005-0000-0000-00009A540000}"/>
    <cellStyle name="Normal 2 3 3 3 4 2 2 2 2 2 2" xfId="29684" xr:uid="{00000000-0005-0000-0000-00009B540000}"/>
    <cellStyle name="Normal 2 3 3 3 4 2 2 2 2 3" xfId="21538" xr:uid="{00000000-0005-0000-0000-00009C540000}"/>
    <cellStyle name="Normal 2 3 3 3 4 2 2 2 3" xfId="8078" xr:uid="{00000000-0005-0000-0000-00009D540000}"/>
    <cellStyle name="Normal 2 3 3 3 4 2 2 2 3 2" xfId="16224" xr:uid="{00000000-0005-0000-0000-00009E540000}"/>
    <cellStyle name="Normal 2 3 3 3 4 2 2 2 3 2 2" xfId="32520" xr:uid="{00000000-0005-0000-0000-00009F540000}"/>
    <cellStyle name="Normal 2 3 3 3 4 2 2 2 3 3" xfId="24374" xr:uid="{00000000-0005-0000-0000-0000A0540000}"/>
    <cellStyle name="Normal 2 3 3 3 4 2 2 2 4" xfId="10925" xr:uid="{00000000-0005-0000-0000-0000A1540000}"/>
    <cellStyle name="Normal 2 3 3 3 4 2 2 2 4 2" xfId="27221" xr:uid="{00000000-0005-0000-0000-0000A2540000}"/>
    <cellStyle name="Normal 2 3 3 3 4 2 2 2 5" xfId="19075" xr:uid="{00000000-0005-0000-0000-0000A3540000}"/>
    <cellStyle name="Normal 2 3 3 3 4 2 2 3" xfId="4024" xr:uid="{00000000-0005-0000-0000-0000A4540000}"/>
    <cellStyle name="Normal 2 3 3 3 4 2 2 3 2" xfId="12170" xr:uid="{00000000-0005-0000-0000-0000A5540000}"/>
    <cellStyle name="Normal 2 3 3 3 4 2 2 3 2 2" xfId="28466" xr:uid="{00000000-0005-0000-0000-0000A6540000}"/>
    <cellStyle name="Normal 2 3 3 3 4 2 2 3 3" xfId="20320" xr:uid="{00000000-0005-0000-0000-0000A7540000}"/>
    <cellStyle name="Normal 2 3 3 3 4 2 2 4" xfId="6668" xr:uid="{00000000-0005-0000-0000-0000A8540000}"/>
    <cellStyle name="Normal 2 3 3 3 4 2 2 4 2" xfId="14814" xr:uid="{00000000-0005-0000-0000-0000A9540000}"/>
    <cellStyle name="Normal 2 3 3 3 4 2 2 4 2 2" xfId="31110" xr:uid="{00000000-0005-0000-0000-0000AA540000}"/>
    <cellStyle name="Normal 2 3 3 3 4 2 2 4 3" xfId="22964" xr:uid="{00000000-0005-0000-0000-0000AB540000}"/>
    <cellStyle name="Normal 2 3 3 3 4 2 2 5" xfId="9515" xr:uid="{00000000-0005-0000-0000-0000AC540000}"/>
    <cellStyle name="Normal 2 3 3 3 4 2 2 5 2" xfId="25811" xr:uid="{00000000-0005-0000-0000-0000AD540000}"/>
    <cellStyle name="Normal 2 3 3 3 4 2 2 6" xfId="17665" xr:uid="{00000000-0005-0000-0000-0000AE540000}"/>
    <cellStyle name="Normal 2 3 3 3 4 2 3" xfId="2074" xr:uid="{00000000-0005-0000-0000-0000AF540000}"/>
    <cellStyle name="Normal 2 3 3 3 4 2 3 2" xfId="4633" xr:uid="{00000000-0005-0000-0000-0000B0540000}"/>
    <cellStyle name="Normal 2 3 3 3 4 2 3 2 2" xfId="12779" xr:uid="{00000000-0005-0000-0000-0000B1540000}"/>
    <cellStyle name="Normal 2 3 3 3 4 2 3 2 2 2" xfId="29075" xr:uid="{00000000-0005-0000-0000-0000B2540000}"/>
    <cellStyle name="Normal 2 3 3 3 4 2 3 2 3" xfId="20929" xr:uid="{00000000-0005-0000-0000-0000B3540000}"/>
    <cellStyle name="Normal 2 3 3 3 4 2 3 3" xfId="7373" xr:uid="{00000000-0005-0000-0000-0000B4540000}"/>
    <cellStyle name="Normal 2 3 3 3 4 2 3 3 2" xfId="15519" xr:uid="{00000000-0005-0000-0000-0000B5540000}"/>
    <cellStyle name="Normal 2 3 3 3 4 2 3 3 2 2" xfId="31815" xr:uid="{00000000-0005-0000-0000-0000B6540000}"/>
    <cellStyle name="Normal 2 3 3 3 4 2 3 3 3" xfId="23669" xr:uid="{00000000-0005-0000-0000-0000B7540000}"/>
    <cellStyle name="Normal 2 3 3 3 4 2 3 4" xfId="10220" xr:uid="{00000000-0005-0000-0000-0000B8540000}"/>
    <cellStyle name="Normal 2 3 3 3 4 2 3 4 2" xfId="26516" xr:uid="{00000000-0005-0000-0000-0000B9540000}"/>
    <cellStyle name="Normal 2 3 3 3 4 2 3 5" xfId="18370" xr:uid="{00000000-0005-0000-0000-0000BA540000}"/>
    <cellStyle name="Normal 2 3 3 3 4 2 4" xfId="3415" xr:uid="{00000000-0005-0000-0000-0000BB540000}"/>
    <cellStyle name="Normal 2 3 3 3 4 2 4 2" xfId="11561" xr:uid="{00000000-0005-0000-0000-0000BC540000}"/>
    <cellStyle name="Normal 2 3 3 3 4 2 4 2 2" xfId="27857" xr:uid="{00000000-0005-0000-0000-0000BD540000}"/>
    <cellStyle name="Normal 2 3 3 3 4 2 4 3" xfId="19711" xr:uid="{00000000-0005-0000-0000-0000BE540000}"/>
    <cellStyle name="Normal 2 3 3 3 4 2 5" xfId="5963" xr:uid="{00000000-0005-0000-0000-0000BF540000}"/>
    <cellStyle name="Normal 2 3 3 3 4 2 5 2" xfId="14109" xr:uid="{00000000-0005-0000-0000-0000C0540000}"/>
    <cellStyle name="Normal 2 3 3 3 4 2 5 2 2" xfId="30405" xr:uid="{00000000-0005-0000-0000-0000C1540000}"/>
    <cellStyle name="Normal 2 3 3 3 4 2 5 3" xfId="22259" xr:uid="{00000000-0005-0000-0000-0000C2540000}"/>
    <cellStyle name="Normal 2 3 3 3 4 2 6" xfId="8810" xr:uid="{00000000-0005-0000-0000-0000C3540000}"/>
    <cellStyle name="Normal 2 3 3 3 4 2 6 2" xfId="25106" xr:uid="{00000000-0005-0000-0000-0000C4540000}"/>
    <cellStyle name="Normal 2 3 3 3 4 2 7" xfId="16960" xr:uid="{00000000-0005-0000-0000-0000C5540000}"/>
    <cellStyle name="Normal 2 3 3 3 4 3" xfId="1025" xr:uid="{00000000-0005-0000-0000-0000C6540000}"/>
    <cellStyle name="Normal 2 3 3 3 4 3 2" xfId="2435" xr:uid="{00000000-0005-0000-0000-0000C7540000}"/>
    <cellStyle name="Normal 2 3 3 3 4 3 2 2" xfId="4946" xr:uid="{00000000-0005-0000-0000-0000C8540000}"/>
    <cellStyle name="Normal 2 3 3 3 4 3 2 2 2" xfId="13092" xr:uid="{00000000-0005-0000-0000-0000C9540000}"/>
    <cellStyle name="Normal 2 3 3 3 4 3 2 2 2 2" xfId="29388" xr:uid="{00000000-0005-0000-0000-0000CA540000}"/>
    <cellStyle name="Normal 2 3 3 3 4 3 2 2 3" xfId="21242" xr:uid="{00000000-0005-0000-0000-0000CB540000}"/>
    <cellStyle name="Normal 2 3 3 3 4 3 2 3" xfId="7734" xr:uid="{00000000-0005-0000-0000-0000CC540000}"/>
    <cellStyle name="Normal 2 3 3 3 4 3 2 3 2" xfId="15880" xr:uid="{00000000-0005-0000-0000-0000CD540000}"/>
    <cellStyle name="Normal 2 3 3 3 4 3 2 3 2 2" xfId="32176" xr:uid="{00000000-0005-0000-0000-0000CE540000}"/>
    <cellStyle name="Normal 2 3 3 3 4 3 2 3 3" xfId="24030" xr:uid="{00000000-0005-0000-0000-0000CF540000}"/>
    <cellStyle name="Normal 2 3 3 3 4 3 2 4" xfId="10581" xr:uid="{00000000-0005-0000-0000-0000D0540000}"/>
    <cellStyle name="Normal 2 3 3 3 4 3 2 4 2" xfId="26877" xr:uid="{00000000-0005-0000-0000-0000D1540000}"/>
    <cellStyle name="Normal 2 3 3 3 4 3 2 5" xfId="18731" xr:uid="{00000000-0005-0000-0000-0000D2540000}"/>
    <cellStyle name="Normal 2 3 3 3 4 3 3" xfId="3728" xr:uid="{00000000-0005-0000-0000-0000D3540000}"/>
    <cellStyle name="Normal 2 3 3 3 4 3 3 2" xfId="11874" xr:uid="{00000000-0005-0000-0000-0000D4540000}"/>
    <cellStyle name="Normal 2 3 3 3 4 3 3 2 2" xfId="28170" xr:uid="{00000000-0005-0000-0000-0000D5540000}"/>
    <cellStyle name="Normal 2 3 3 3 4 3 3 3" xfId="20024" xr:uid="{00000000-0005-0000-0000-0000D6540000}"/>
    <cellStyle name="Normal 2 3 3 3 4 3 4" xfId="6324" xr:uid="{00000000-0005-0000-0000-0000D7540000}"/>
    <cellStyle name="Normal 2 3 3 3 4 3 4 2" xfId="14470" xr:uid="{00000000-0005-0000-0000-0000D8540000}"/>
    <cellStyle name="Normal 2 3 3 3 4 3 4 2 2" xfId="30766" xr:uid="{00000000-0005-0000-0000-0000D9540000}"/>
    <cellStyle name="Normal 2 3 3 3 4 3 4 3" xfId="22620" xr:uid="{00000000-0005-0000-0000-0000DA540000}"/>
    <cellStyle name="Normal 2 3 3 3 4 3 5" xfId="9171" xr:uid="{00000000-0005-0000-0000-0000DB540000}"/>
    <cellStyle name="Normal 2 3 3 3 4 3 5 2" xfId="25467" xr:uid="{00000000-0005-0000-0000-0000DC540000}"/>
    <cellStyle name="Normal 2 3 3 3 4 3 6" xfId="17321" xr:uid="{00000000-0005-0000-0000-0000DD540000}"/>
    <cellStyle name="Normal 2 3 3 3 4 4" xfId="1730" xr:uid="{00000000-0005-0000-0000-0000DE540000}"/>
    <cellStyle name="Normal 2 3 3 3 4 4 2" xfId="4337" xr:uid="{00000000-0005-0000-0000-0000DF540000}"/>
    <cellStyle name="Normal 2 3 3 3 4 4 2 2" xfId="12483" xr:uid="{00000000-0005-0000-0000-0000E0540000}"/>
    <cellStyle name="Normal 2 3 3 3 4 4 2 2 2" xfId="28779" xr:uid="{00000000-0005-0000-0000-0000E1540000}"/>
    <cellStyle name="Normal 2 3 3 3 4 4 2 3" xfId="20633" xr:uid="{00000000-0005-0000-0000-0000E2540000}"/>
    <cellStyle name="Normal 2 3 3 3 4 4 3" xfId="7029" xr:uid="{00000000-0005-0000-0000-0000E3540000}"/>
    <cellStyle name="Normal 2 3 3 3 4 4 3 2" xfId="15175" xr:uid="{00000000-0005-0000-0000-0000E4540000}"/>
    <cellStyle name="Normal 2 3 3 3 4 4 3 2 2" xfId="31471" xr:uid="{00000000-0005-0000-0000-0000E5540000}"/>
    <cellStyle name="Normal 2 3 3 3 4 4 3 3" xfId="23325" xr:uid="{00000000-0005-0000-0000-0000E6540000}"/>
    <cellStyle name="Normal 2 3 3 3 4 4 4" xfId="9876" xr:uid="{00000000-0005-0000-0000-0000E7540000}"/>
    <cellStyle name="Normal 2 3 3 3 4 4 4 2" xfId="26172" xr:uid="{00000000-0005-0000-0000-0000E8540000}"/>
    <cellStyle name="Normal 2 3 3 3 4 4 5" xfId="18026" xr:uid="{00000000-0005-0000-0000-0000E9540000}"/>
    <cellStyle name="Normal 2 3 3 3 4 5" xfId="3119" xr:uid="{00000000-0005-0000-0000-0000EA540000}"/>
    <cellStyle name="Normal 2 3 3 3 4 5 2" xfId="11265" xr:uid="{00000000-0005-0000-0000-0000EB540000}"/>
    <cellStyle name="Normal 2 3 3 3 4 5 2 2" xfId="27561" xr:uid="{00000000-0005-0000-0000-0000EC540000}"/>
    <cellStyle name="Normal 2 3 3 3 4 5 3" xfId="19415" xr:uid="{00000000-0005-0000-0000-0000ED540000}"/>
    <cellStyle name="Normal 2 3 3 3 4 6" xfId="5619" xr:uid="{00000000-0005-0000-0000-0000EE540000}"/>
    <cellStyle name="Normal 2 3 3 3 4 6 2" xfId="13765" xr:uid="{00000000-0005-0000-0000-0000EF540000}"/>
    <cellStyle name="Normal 2 3 3 3 4 6 2 2" xfId="30061" xr:uid="{00000000-0005-0000-0000-0000F0540000}"/>
    <cellStyle name="Normal 2 3 3 3 4 6 3" xfId="21915" xr:uid="{00000000-0005-0000-0000-0000F1540000}"/>
    <cellStyle name="Normal 2 3 3 3 4 7" xfId="8466" xr:uid="{00000000-0005-0000-0000-0000F2540000}"/>
    <cellStyle name="Normal 2 3 3 3 4 7 2" xfId="24762" xr:uid="{00000000-0005-0000-0000-0000F3540000}"/>
    <cellStyle name="Normal 2 3 3 3 4 8" xfId="16616" xr:uid="{00000000-0005-0000-0000-0000F4540000}"/>
    <cellStyle name="Normal 2 3 3 3 5" xfId="409" xr:uid="{00000000-0005-0000-0000-0000F5540000}"/>
    <cellStyle name="Normal 2 3 3 3 5 2" xfId="1115" xr:uid="{00000000-0005-0000-0000-0000F6540000}"/>
    <cellStyle name="Normal 2 3 3 3 5 2 2" xfId="2525" xr:uid="{00000000-0005-0000-0000-0000F7540000}"/>
    <cellStyle name="Normal 2 3 3 3 5 2 2 2" xfId="5020" xr:uid="{00000000-0005-0000-0000-0000F8540000}"/>
    <cellStyle name="Normal 2 3 3 3 5 2 2 2 2" xfId="13166" xr:uid="{00000000-0005-0000-0000-0000F9540000}"/>
    <cellStyle name="Normal 2 3 3 3 5 2 2 2 2 2" xfId="29462" xr:uid="{00000000-0005-0000-0000-0000FA540000}"/>
    <cellStyle name="Normal 2 3 3 3 5 2 2 2 3" xfId="21316" xr:uid="{00000000-0005-0000-0000-0000FB540000}"/>
    <cellStyle name="Normal 2 3 3 3 5 2 2 3" xfId="7824" xr:uid="{00000000-0005-0000-0000-0000FC540000}"/>
    <cellStyle name="Normal 2 3 3 3 5 2 2 3 2" xfId="15970" xr:uid="{00000000-0005-0000-0000-0000FD540000}"/>
    <cellStyle name="Normal 2 3 3 3 5 2 2 3 2 2" xfId="32266" xr:uid="{00000000-0005-0000-0000-0000FE540000}"/>
    <cellStyle name="Normal 2 3 3 3 5 2 2 3 3" xfId="24120" xr:uid="{00000000-0005-0000-0000-0000FF540000}"/>
    <cellStyle name="Normal 2 3 3 3 5 2 2 4" xfId="10671" xr:uid="{00000000-0005-0000-0000-000000550000}"/>
    <cellStyle name="Normal 2 3 3 3 5 2 2 4 2" xfId="26967" xr:uid="{00000000-0005-0000-0000-000001550000}"/>
    <cellStyle name="Normal 2 3 3 3 5 2 2 5" xfId="18821" xr:uid="{00000000-0005-0000-0000-000002550000}"/>
    <cellStyle name="Normal 2 3 3 3 5 2 3" xfId="3802" xr:uid="{00000000-0005-0000-0000-000003550000}"/>
    <cellStyle name="Normal 2 3 3 3 5 2 3 2" xfId="11948" xr:uid="{00000000-0005-0000-0000-000004550000}"/>
    <cellStyle name="Normal 2 3 3 3 5 2 3 2 2" xfId="28244" xr:uid="{00000000-0005-0000-0000-000005550000}"/>
    <cellStyle name="Normal 2 3 3 3 5 2 3 3" xfId="20098" xr:uid="{00000000-0005-0000-0000-000006550000}"/>
    <cellStyle name="Normal 2 3 3 3 5 2 4" xfId="6414" xr:uid="{00000000-0005-0000-0000-000007550000}"/>
    <cellStyle name="Normal 2 3 3 3 5 2 4 2" xfId="14560" xr:uid="{00000000-0005-0000-0000-000008550000}"/>
    <cellStyle name="Normal 2 3 3 3 5 2 4 2 2" xfId="30856" xr:uid="{00000000-0005-0000-0000-000009550000}"/>
    <cellStyle name="Normal 2 3 3 3 5 2 4 3" xfId="22710" xr:uid="{00000000-0005-0000-0000-00000A550000}"/>
    <cellStyle name="Normal 2 3 3 3 5 2 5" xfId="9261" xr:uid="{00000000-0005-0000-0000-00000B550000}"/>
    <cellStyle name="Normal 2 3 3 3 5 2 5 2" xfId="25557" xr:uid="{00000000-0005-0000-0000-00000C550000}"/>
    <cellStyle name="Normal 2 3 3 3 5 2 6" xfId="17411" xr:uid="{00000000-0005-0000-0000-00000D550000}"/>
    <cellStyle name="Normal 2 3 3 3 5 3" xfId="1820" xr:uid="{00000000-0005-0000-0000-00000E550000}"/>
    <cellStyle name="Normal 2 3 3 3 5 3 2" xfId="4411" xr:uid="{00000000-0005-0000-0000-00000F550000}"/>
    <cellStyle name="Normal 2 3 3 3 5 3 2 2" xfId="12557" xr:uid="{00000000-0005-0000-0000-000010550000}"/>
    <cellStyle name="Normal 2 3 3 3 5 3 2 2 2" xfId="28853" xr:uid="{00000000-0005-0000-0000-000011550000}"/>
    <cellStyle name="Normal 2 3 3 3 5 3 2 3" xfId="20707" xr:uid="{00000000-0005-0000-0000-000012550000}"/>
    <cellStyle name="Normal 2 3 3 3 5 3 3" xfId="7119" xr:uid="{00000000-0005-0000-0000-000013550000}"/>
    <cellStyle name="Normal 2 3 3 3 5 3 3 2" xfId="15265" xr:uid="{00000000-0005-0000-0000-000014550000}"/>
    <cellStyle name="Normal 2 3 3 3 5 3 3 2 2" xfId="31561" xr:uid="{00000000-0005-0000-0000-000015550000}"/>
    <cellStyle name="Normal 2 3 3 3 5 3 3 3" xfId="23415" xr:uid="{00000000-0005-0000-0000-000016550000}"/>
    <cellStyle name="Normal 2 3 3 3 5 3 4" xfId="9966" xr:uid="{00000000-0005-0000-0000-000017550000}"/>
    <cellStyle name="Normal 2 3 3 3 5 3 4 2" xfId="26262" xr:uid="{00000000-0005-0000-0000-000018550000}"/>
    <cellStyle name="Normal 2 3 3 3 5 3 5" xfId="18116" xr:uid="{00000000-0005-0000-0000-000019550000}"/>
    <cellStyle name="Normal 2 3 3 3 5 4" xfId="3193" xr:uid="{00000000-0005-0000-0000-00001A550000}"/>
    <cellStyle name="Normal 2 3 3 3 5 4 2" xfId="11339" xr:uid="{00000000-0005-0000-0000-00001B550000}"/>
    <cellStyle name="Normal 2 3 3 3 5 4 2 2" xfId="27635" xr:uid="{00000000-0005-0000-0000-00001C550000}"/>
    <cellStyle name="Normal 2 3 3 3 5 4 3" xfId="19489" xr:uid="{00000000-0005-0000-0000-00001D550000}"/>
    <cellStyle name="Normal 2 3 3 3 5 5" xfId="5709" xr:uid="{00000000-0005-0000-0000-00001E550000}"/>
    <cellStyle name="Normal 2 3 3 3 5 5 2" xfId="13855" xr:uid="{00000000-0005-0000-0000-00001F550000}"/>
    <cellStyle name="Normal 2 3 3 3 5 5 2 2" xfId="30151" xr:uid="{00000000-0005-0000-0000-000020550000}"/>
    <cellStyle name="Normal 2 3 3 3 5 5 3" xfId="22005" xr:uid="{00000000-0005-0000-0000-000021550000}"/>
    <cellStyle name="Normal 2 3 3 3 5 6" xfId="8556" xr:uid="{00000000-0005-0000-0000-000022550000}"/>
    <cellStyle name="Normal 2 3 3 3 5 6 2" xfId="24852" xr:uid="{00000000-0005-0000-0000-000023550000}"/>
    <cellStyle name="Normal 2 3 3 3 5 7" xfId="16706" xr:uid="{00000000-0005-0000-0000-000024550000}"/>
    <cellStyle name="Normal 2 3 3 3 6" xfId="771" xr:uid="{00000000-0005-0000-0000-000025550000}"/>
    <cellStyle name="Normal 2 3 3 3 6 2" xfId="2181" xr:uid="{00000000-0005-0000-0000-000026550000}"/>
    <cellStyle name="Normal 2 3 3 3 6 2 2" xfId="4724" xr:uid="{00000000-0005-0000-0000-000027550000}"/>
    <cellStyle name="Normal 2 3 3 3 6 2 2 2" xfId="12870" xr:uid="{00000000-0005-0000-0000-000028550000}"/>
    <cellStyle name="Normal 2 3 3 3 6 2 2 2 2" xfId="29166" xr:uid="{00000000-0005-0000-0000-000029550000}"/>
    <cellStyle name="Normal 2 3 3 3 6 2 2 3" xfId="21020" xr:uid="{00000000-0005-0000-0000-00002A550000}"/>
    <cellStyle name="Normal 2 3 3 3 6 2 3" xfId="7480" xr:uid="{00000000-0005-0000-0000-00002B550000}"/>
    <cellStyle name="Normal 2 3 3 3 6 2 3 2" xfId="15626" xr:uid="{00000000-0005-0000-0000-00002C550000}"/>
    <cellStyle name="Normal 2 3 3 3 6 2 3 2 2" xfId="31922" xr:uid="{00000000-0005-0000-0000-00002D550000}"/>
    <cellStyle name="Normal 2 3 3 3 6 2 3 3" xfId="23776" xr:uid="{00000000-0005-0000-0000-00002E550000}"/>
    <cellStyle name="Normal 2 3 3 3 6 2 4" xfId="10327" xr:uid="{00000000-0005-0000-0000-00002F550000}"/>
    <cellStyle name="Normal 2 3 3 3 6 2 4 2" xfId="26623" xr:uid="{00000000-0005-0000-0000-000030550000}"/>
    <cellStyle name="Normal 2 3 3 3 6 2 5" xfId="18477" xr:uid="{00000000-0005-0000-0000-000031550000}"/>
    <cellStyle name="Normal 2 3 3 3 6 3" xfId="3506" xr:uid="{00000000-0005-0000-0000-000032550000}"/>
    <cellStyle name="Normal 2 3 3 3 6 3 2" xfId="11652" xr:uid="{00000000-0005-0000-0000-000033550000}"/>
    <cellStyle name="Normal 2 3 3 3 6 3 2 2" xfId="27948" xr:uid="{00000000-0005-0000-0000-000034550000}"/>
    <cellStyle name="Normal 2 3 3 3 6 3 3" xfId="19802" xr:uid="{00000000-0005-0000-0000-000035550000}"/>
    <cellStyle name="Normal 2 3 3 3 6 4" xfId="6070" xr:uid="{00000000-0005-0000-0000-000036550000}"/>
    <cellStyle name="Normal 2 3 3 3 6 4 2" xfId="14216" xr:uid="{00000000-0005-0000-0000-000037550000}"/>
    <cellStyle name="Normal 2 3 3 3 6 4 2 2" xfId="30512" xr:uid="{00000000-0005-0000-0000-000038550000}"/>
    <cellStyle name="Normal 2 3 3 3 6 4 3" xfId="22366" xr:uid="{00000000-0005-0000-0000-000039550000}"/>
    <cellStyle name="Normal 2 3 3 3 6 5" xfId="8917" xr:uid="{00000000-0005-0000-0000-00003A550000}"/>
    <cellStyle name="Normal 2 3 3 3 6 5 2" xfId="25213" xr:uid="{00000000-0005-0000-0000-00003B550000}"/>
    <cellStyle name="Normal 2 3 3 3 6 6" xfId="17067" xr:uid="{00000000-0005-0000-0000-00003C550000}"/>
    <cellStyle name="Normal 2 3 3 3 7" xfId="1476" xr:uid="{00000000-0005-0000-0000-00003D550000}"/>
    <cellStyle name="Normal 2 3 3 3 7 2" xfId="4115" xr:uid="{00000000-0005-0000-0000-00003E550000}"/>
    <cellStyle name="Normal 2 3 3 3 7 2 2" xfId="12261" xr:uid="{00000000-0005-0000-0000-00003F550000}"/>
    <cellStyle name="Normal 2 3 3 3 7 2 2 2" xfId="28557" xr:uid="{00000000-0005-0000-0000-000040550000}"/>
    <cellStyle name="Normal 2 3 3 3 7 2 3" xfId="20411" xr:uid="{00000000-0005-0000-0000-000041550000}"/>
    <cellStyle name="Normal 2 3 3 3 7 3" xfId="6775" xr:uid="{00000000-0005-0000-0000-000042550000}"/>
    <cellStyle name="Normal 2 3 3 3 7 3 2" xfId="14921" xr:uid="{00000000-0005-0000-0000-000043550000}"/>
    <cellStyle name="Normal 2 3 3 3 7 3 2 2" xfId="31217" xr:uid="{00000000-0005-0000-0000-000044550000}"/>
    <cellStyle name="Normal 2 3 3 3 7 3 3" xfId="23071" xr:uid="{00000000-0005-0000-0000-000045550000}"/>
    <cellStyle name="Normal 2 3 3 3 7 4" xfId="9622" xr:uid="{00000000-0005-0000-0000-000046550000}"/>
    <cellStyle name="Normal 2 3 3 3 7 4 2" xfId="25918" xr:uid="{00000000-0005-0000-0000-000047550000}"/>
    <cellStyle name="Normal 2 3 3 3 7 5" xfId="17772" xr:uid="{00000000-0005-0000-0000-000048550000}"/>
    <cellStyle name="Normal 2 3 3 3 8" xfId="2897" xr:uid="{00000000-0005-0000-0000-000049550000}"/>
    <cellStyle name="Normal 2 3 3 3 8 2" xfId="11043" xr:uid="{00000000-0005-0000-0000-00004A550000}"/>
    <cellStyle name="Normal 2 3 3 3 8 2 2" xfId="27339" xr:uid="{00000000-0005-0000-0000-00004B550000}"/>
    <cellStyle name="Normal 2 3 3 3 8 3" xfId="19193" xr:uid="{00000000-0005-0000-0000-00004C550000}"/>
    <cellStyle name="Normal 2 3 3 3 9" xfId="5365" xr:uid="{00000000-0005-0000-0000-00004D550000}"/>
    <cellStyle name="Normal 2 3 3 3 9 2" xfId="13511" xr:uid="{00000000-0005-0000-0000-00004E550000}"/>
    <cellStyle name="Normal 2 3 3 3 9 2 2" xfId="29807" xr:uid="{00000000-0005-0000-0000-00004F550000}"/>
    <cellStyle name="Normal 2 3 3 3 9 3" xfId="21661" xr:uid="{00000000-0005-0000-0000-000050550000}"/>
    <cellStyle name="Normal 2 3 3 4" xfId="111" xr:uid="{00000000-0005-0000-0000-000051550000}"/>
    <cellStyle name="Normal 2 3 3 4 2" xfId="455" xr:uid="{00000000-0005-0000-0000-000052550000}"/>
    <cellStyle name="Normal 2 3 3 4 2 2" xfId="1161" xr:uid="{00000000-0005-0000-0000-000053550000}"/>
    <cellStyle name="Normal 2 3 3 4 2 2 2" xfId="2571" xr:uid="{00000000-0005-0000-0000-000054550000}"/>
    <cellStyle name="Normal 2 3 3 4 2 2 2 2" xfId="5058" xr:uid="{00000000-0005-0000-0000-000055550000}"/>
    <cellStyle name="Normal 2 3 3 4 2 2 2 2 2" xfId="13204" xr:uid="{00000000-0005-0000-0000-000056550000}"/>
    <cellStyle name="Normal 2 3 3 4 2 2 2 2 2 2" xfId="29500" xr:uid="{00000000-0005-0000-0000-000057550000}"/>
    <cellStyle name="Normal 2 3 3 4 2 2 2 2 3" xfId="21354" xr:uid="{00000000-0005-0000-0000-000058550000}"/>
    <cellStyle name="Normal 2 3 3 4 2 2 2 3" xfId="7870" xr:uid="{00000000-0005-0000-0000-000059550000}"/>
    <cellStyle name="Normal 2 3 3 4 2 2 2 3 2" xfId="16016" xr:uid="{00000000-0005-0000-0000-00005A550000}"/>
    <cellStyle name="Normal 2 3 3 4 2 2 2 3 2 2" xfId="32312" xr:uid="{00000000-0005-0000-0000-00005B550000}"/>
    <cellStyle name="Normal 2 3 3 4 2 2 2 3 3" xfId="24166" xr:uid="{00000000-0005-0000-0000-00005C550000}"/>
    <cellStyle name="Normal 2 3 3 4 2 2 2 4" xfId="10717" xr:uid="{00000000-0005-0000-0000-00005D550000}"/>
    <cellStyle name="Normal 2 3 3 4 2 2 2 4 2" xfId="27013" xr:uid="{00000000-0005-0000-0000-00005E550000}"/>
    <cellStyle name="Normal 2 3 3 4 2 2 2 5" xfId="18867" xr:uid="{00000000-0005-0000-0000-00005F550000}"/>
    <cellStyle name="Normal 2 3 3 4 2 2 3" xfId="3840" xr:uid="{00000000-0005-0000-0000-000060550000}"/>
    <cellStyle name="Normal 2 3 3 4 2 2 3 2" xfId="11986" xr:uid="{00000000-0005-0000-0000-000061550000}"/>
    <cellStyle name="Normal 2 3 3 4 2 2 3 2 2" xfId="28282" xr:uid="{00000000-0005-0000-0000-000062550000}"/>
    <cellStyle name="Normal 2 3 3 4 2 2 3 3" xfId="20136" xr:uid="{00000000-0005-0000-0000-000063550000}"/>
    <cellStyle name="Normal 2 3 3 4 2 2 4" xfId="6460" xr:uid="{00000000-0005-0000-0000-000064550000}"/>
    <cellStyle name="Normal 2 3 3 4 2 2 4 2" xfId="14606" xr:uid="{00000000-0005-0000-0000-000065550000}"/>
    <cellStyle name="Normal 2 3 3 4 2 2 4 2 2" xfId="30902" xr:uid="{00000000-0005-0000-0000-000066550000}"/>
    <cellStyle name="Normal 2 3 3 4 2 2 4 3" xfId="22756" xr:uid="{00000000-0005-0000-0000-000067550000}"/>
    <cellStyle name="Normal 2 3 3 4 2 2 5" xfId="9307" xr:uid="{00000000-0005-0000-0000-000068550000}"/>
    <cellStyle name="Normal 2 3 3 4 2 2 5 2" xfId="25603" xr:uid="{00000000-0005-0000-0000-000069550000}"/>
    <cellStyle name="Normal 2 3 3 4 2 2 6" xfId="17457" xr:uid="{00000000-0005-0000-0000-00006A550000}"/>
    <cellStyle name="Normal 2 3 3 4 2 3" xfId="1866" xr:uid="{00000000-0005-0000-0000-00006B550000}"/>
    <cellStyle name="Normal 2 3 3 4 2 3 2" xfId="4449" xr:uid="{00000000-0005-0000-0000-00006C550000}"/>
    <cellStyle name="Normal 2 3 3 4 2 3 2 2" xfId="12595" xr:uid="{00000000-0005-0000-0000-00006D550000}"/>
    <cellStyle name="Normal 2 3 3 4 2 3 2 2 2" xfId="28891" xr:uid="{00000000-0005-0000-0000-00006E550000}"/>
    <cellStyle name="Normal 2 3 3 4 2 3 2 3" xfId="20745" xr:uid="{00000000-0005-0000-0000-00006F550000}"/>
    <cellStyle name="Normal 2 3 3 4 2 3 3" xfId="7165" xr:uid="{00000000-0005-0000-0000-000070550000}"/>
    <cellStyle name="Normal 2 3 3 4 2 3 3 2" xfId="15311" xr:uid="{00000000-0005-0000-0000-000071550000}"/>
    <cellStyle name="Normal 2 3 3 4 2 3 3 2 2" xfId="31607" xr:uid="{00000000-0005-0000-0000-000072550000}"/>
    <cellStyle name="Normal 2 3 3 4 2 3 3 3" xfId="23461" xr:uid="{00000000-0005-0000-0000-000073550000}"/>
    <cellStyle name="Normal 2 3 3 4 2 3 4" xfId="10012" xr:uid="{00000000-0005-0000-0000-000074550000}"/>
    <cellStyle name="Normal 2 3 3 4 2 3 4 2" xfId="26308" xr:uid="{00000000-0005-0000-0000-000075550000}"/>
    <cellStyle name="Normal 2 3 3 4 2 3 5" xfId="18162" xr:uid="{00000000-0005-0000-0000-000076550000}"/>
    <cellStyle name="Normal 2 3 3 4 2 4" xfId="3231" xr:uid="{00000000-0005-0000-0000-000077550000}"/>
    <cellStyle name="Normal 2 3 3 4 2 4 2" xfId="11377" xr:uid="{00000000-0005-0000-0000-000078550000}"/>
    <cellStyle name="Normal 2 3 3 4 2 4 2 2" xfId="27673" xr:uid="{00000000-0005-0000-0000-000079550000}"/>
    <cellStyle name="Normal 2 3 3 4 2 4 3" xfId="19527" xr:uid="{00000000-0005-0000-0000-00007A550000}"/>
    <cellStyle name="Normal 2 3 3 4 2 5" xfId="5755" xr:uid="{00000000-0005-0000-0000-00007B550000}"/>
    <cellStyle name="Normal 2 3 3 4 2 5 2" xfId="13901" xr:uid="{00000000-0005-0000-0000-00007C550000}"/>
    <cellStyle name="Normal 2 3 3 4 2 5 2 2" xfId="30197" xr:uid="{00000000-0005-0000-0000-00007D550000}"/>
    <cellStyle name="Normal 2 3 3 4 2 5 3" xfId="22051" xr:uid="{00000000-0005-0000-0000-00007E550000}"/>
    <cellStyle name="Normal 2 3 3 4 2 6" xfId="8602" xr:uid="{00000000-0005-0000-0000-00007F550000}"/>
    <cellStyle name="Normal 2 3 3 4 2 6 2" xfId="24898" xr:uid="{00000000-0005-0000-0000-000080550000}"/>
    <cellStyle name="Normal 2 3 3 4 2 7" xfId="16752" xr:uid="{00000000-0005-0000-0000-000081550000}"/>
    <cellStyle name="Normal 2 3 3 4 3" xfId="817" xr:uid="{00000000-0005-0000-0000-000082550000}"/>
    <cellStyle name="Normal 2 3 3 4 3 2" xfId="2227" xr:uid="{00000000-0005-0000-0000-000083550000}"/>
    <cellStyle name="Normal 2 3 3 4 3 2 2" xfId="4762" xr:uid="{00000000-0005-0000-0000-000084550000}"/>
    <cellStyle name="Normal 2 3 3 4 3 2 2 2" xfId="12908" xr:uid="{00000000-0005-0000-0000-000085550000}"/>
    <cellStyle name="Normal 2 3 3 4 3 2 2 2 2" xfId="29204" xr:uid="{00000000-0005-0000-0000-000086550000}"/>
    <cellStyle name="Normal 2 3 3 4 3 2 2 3" xfId="21058" xr:uid="{00000000-0005-0000-0000-000087550000}"/>
    <cellStyle name="Normal 2 3 3 4 3 2 3" xfId="7526" xr:uid="{00000000-0005-0000-0000-000088550000}"/>
    <cellStyle name="Normal 2 3 3 4 3 2 3 2" xfId="15672" xr:uid="{00000000-0005-0000-0000-000089550000}"/>
    <cellStyle name="Normal 2 3 3 4 3 2 3 2 2" xfId="31968" xr:uid="{00000000-0005-0000-0000-00008A550000}"/>
    <cellStyle name="Normal 2 3 3 4 3 2 3 3" xfId="23822" xr:uid="{00000000-0005-0000-0000-00008B550000}"/>
    <cellStyle name="Normal 2 3 3 4 3 2 4" xfId="10373" xr:uid="{00000000-0005-0000-0000-00008C550000}"/>
    <cellStyle name="Normal 2 3 3 4 3 2 4 2" xfId="26669" xr:uid="{00000000-0005-0000-0000-00008D550000}"/>
    <cellStyle name="Normal 2 3 3 4 3 2 5" xfId="18523" xr:uid="{00000000-0005-0000-0000-00008E550000}"/>
    <cellStyle name="Normal 2 3 3 4 3 3" xfId="3544" xr:uid="{00000000-0005-0000-0000-00008F550000}"/>
    <cellStyle name="Normal 2 3 3 4 3 3 2" xfId="11690" xr:uid="{00000000-0005-0000-0000-000090550000}"/>
    <cellStyle name="Normal 2 3 3 4 3 3 2 2" xfId="27986" xr:uid="{00000000-0005-0000-0000-000091550000}"/>
    <cellStyle name="Normal 2 3 3 4 3 3 3" xfId="19840" xr:uid="{00000000-0005-0000-0000-000092550000}"/>
    <cellStyle name="Normal 2 3 3 4 3 4" xfId="6116" xr:uid="{00000000-0005-0000-0000-000093550000}"/>
    <cellStyle name="Normal 2 3 3 4 3 4 2" xfId="14262" xr:uid="{00000000-0005-0000-0000-000094550000}"/>
    <cellStyle name="Normal 2 3 3 4 3 4 2 2" xfId="30558" xr:uid="{00000000-0005-0000-0000-000095550000}"/>
    <cellStyle name="Normal 2 3 3 4 3 4 3" xfId="22412" xr:uid="{00000000-0005-0000-0000-000096550000}"/>
    <cellStyle name="Normal 2 3 3 4 3 5" xfId="8963" xr:uid="{00000000-0005-0000-0000-000097550000}"/>
    <cellStyle name="Normal 2 3 3 4 3 5 2" xfId="25259" xr:uid="{00000000-0005-0000-0000-000098550000}"/>
    <cellStyle name="Normal 2 3 3 4 3 6" xfId="17113" xr:uid="{00000000-0005-0000-0000-000099550000}"/>
    <cellStyle name="Normal 2 3 3 4 4" xfId="1522" xr:uid="{00000000-0005-0000-0000-00009A550000}"/>
    <cellStyle name="Normal 2 3 3 4 4 2" xfId="4153" xr:uid="{00000000-0005-0000-0000-00009B550000}"/>
    <cellStyle name="Normal 2 3 3 4 4 2 2" xfId="12299" xr:uid="{00000000-0005-0000-0000-00009C550000}"/>
    <cellStyle name="Normal 2 3 3 4 4 2 2 2" xfId="28595" xr:uid="{00000000-0005-0000-0000-00009D550000}"/>
    <cellStyle name="Normal 2 3 3 4 4 2 3" xfId="20449" xr:uid="{00000000-0005-0000-0000-00009E550000}"/>
    <cellStyle name="Normal 2 3 3 4 4 3" xfId="6821" xr:uid="{00000000-0005-0000-0000-00009F550000}"/>
    <cellStyle name="Normal 2 3 3 4 4 3 2" xfId="14967" xr:uid="{00000000-0005-0000-0000-0000A0550000}"/>
    <cellStyle name="Normal 2 3 3 4 4 3 2 2" xfId="31263" xr:uid="{00000000-0005-0000-0000-0000A1550000}"/>
    <cellStyle name="Normal 2 3 3 4 4 3 3" xfId="23117" xr:uid="{00000000-0005-0000-0000-0000A2550000}"/>
    <cellStyle name="Normal 2 3 3 4 4 4" xfId="9668" xr:uid="{00000000-0005-0000-0000-0000A3550000}"/>
    <cellStyle name="Normal 2 3 3 4 4 4 2" xfId="25964" xr:uid="{00000000-0005-0000-0000-0000A4550000}"/>
    <cellStyle name="Normal 2 3 3 4 4 5" xfId="17818" xr:uid="{00000000-0005-0000-0000-0000A5550000}"/>
    <cellStyle name="Normal 2 3 3 4 5" xfId="2935" xr:uid="{00000000-0005-0000-0000-0000A6550000}"/>
    <cellStyle name="Normal 2 3 3 4 5 2" xfId="11081" xr:uid="{00000000-0005-0000-0000-0000A7550000}"/>
    <cellStyle name="Normal 2 3 3 4 5 2 2" xfId="27377" xr:uid="{00000000-0005-0000-0000-0000A8550000}"/>
    <cellStyle name="Normal 2 3 3 4 5 3" xfId="19231" xr:uid="{00000000-0005-0000-0000-0000A9550000}"/>
    <cellStyle name="Normal 2 3 3 4 6" xfId="5411" xr:uid="{00000000-0005-0000-0000-0000AA550000}"/>
    <cellStyle name="Normal 2 3 3 4 6 2" xfId="13557" xr:uid="{00000000-0005-0000-0000-0000AB550000}"/>
    <cellStyle name="Normal 2 3 3 4 6 2 2" xfId="29853" xr:uid="{00000000-0005-0000-0000-0000AC550000}"/>
    <cellStyle name="Normal 2 3 3 4 6 3" xfId="21707" xr:uid="{00000000-0005-0000-0000-0000AD550000}"/>
    <cellStyle name="Normal 2 3 3 4 7" xfId="8258" xr:uid="{00000000-0005-0000-0000-0000AE550000}"/>
    <cellStyle name="Normal 2 3 3 4 7 2" xfId="24554" xr:uid="{00000000-0005-0000-0000-0000AF550000}"/>
    <cellStyle name="Normal 2 3 3 4 8" xfId="16408" xr:uid="{00000000-0005-0000-0000-0000B0550000}"/>
    <cellStyle name="Normal 2 3 3 5" xfId="198" xr:uid="{00000000-0005-0000-0000-0000B1550000}"/>
    <cellStyle name="Normal 2 3 3 5 2" xfId="542" xr:uid="{00000000-0005-0000-0000-0000B2550000}"/>
    <cellStyle name="Normal 2 3 3 5 2 2" xfId="1248" xr:uid="{00000000-0005-0000-0000-0000B3550000}"/>
    <cellStyle name="Normal 2 3 3 5 2 2 2" xfId="2658" xr:uid="{00000000-0005-0000-0000-0000B4550000}"/>
    <cellStyle name="Normal 2 3 3 5 2 2 2 2" xfId="5132" xr:uid="{00000000-0005-0000-0000-0000B5550000}"/>
    <cellStyle name="Normal 2 3 3 5 2 2 2 2 2" xfId="13278" xr:uid="{00000000-0005-0000-0000-0000B6550000}"/>
    <cellStyle name="Normal 2 3 3 5 2 2 2 2 2 2" xfId="29574" xr:uid="{00000000-0005-0000-0000-0000B7550000}"/>
    <cellStyle name="Normal 2 3 3 5 2 2 2 2 3" xfId="21428" xr:uid="{00000000-0005-0000-0000-0000B8550000}"/>
    <cellStyle name="Normal 2 3 3 5 2 2 2 3" xfId="7957" xr:uid="{00000000-0005-0000-0000-0000B9550000}"/>
    <cellStyle name="Normal 2 3 3 5 2 2 2 3 2" xfId="16103" xr:uid="{00000000-0005-0000-0000-0000BA550000}"/>
    <cellStyle name="Normal 2 3 3 5 2 2 2 3 2 2" xfId="32399" xr:uid="{00000000-0005-0000-0000-0000BB550000}"/>
    <cellStyle name="Normal 2 3 3 5 2 2 2 3 3" xfId="24253" xr:uid="{00000000-0005-0000-0000-0000BC550000}"/>
    <cellStyle name="Normal 2 3 3 5 2 2 2 4" xfId="10804" xr:uid="{00000000-0005-0000-0000-0000BD550000}"/>
    <cellStyle name="Normal 2 3 3 5 2 2 2 4 2" xfId="27100" xr:uid="{00000000-0005-0000-0000-0000BE550000}"/>
    <cellStyle name="Normal 2 3 3 5 2 2 2 5" xfId="18954" xr:uid="{00000000-0005-0000-0000-0000BF550000}"/>
    <cellStyle name="Normal 2 3 3 5 2 2 3" xfId="3914" xr:uid="{00000000-0005-0000-0000-0000C0550000}"/>
    <cellStyle name="Normal 2 3 3 5 2 2 3 2" xfId="12060" xr:uid="{00000000-0005-0000-0000-0000C1550000}"/>
    <cellStyle name="Normal 2 3 3 5 2 2 3 2 2" xfId="28356" xr:uid="{00000000-0005-0000-0000-0000C2550000}"/>
    <cellStyle name="Normal 2 3 3 5 2 2 3 3" xfId="20210" xr:uid="{00000000-0005-0000-0000-0000C3550000}"/>
    <cellStyle name="Normal 2 3 3 5 2 2 4" xfId="6547" xr:uid="{00000000-0005-0000-0000-0000C4550000}"/>
    <cellStyle name="Normal 2 3 3 5 2 2 4 2" xfId="14693" xr:uid="{00000000-0005-0000-0000-0000C5550000}"/>
    <cellStyle name="Normal 2 3 3 5 2 2 4 2 2" xfId="30989" xr:uid="{00000000-0005-0000-0000-0000C6550000}"/>
    <cellStyle name="Normal 2 3 3 5 2 2 4 3" xfId="22843" xr:uid="{00000000-0005-0000-0000-0000C7550000}"/>
    <cellStyle name="Normal 2 3 3 5 2 2 5" xfId="9394" xr:uid="{00000000-0005-0000-0000-0000C8550000}"/>
    <cellStyle name="Normal 2 3 3 5 2 2 5 2" xfId="25690" xr:uid="{00000000-0005-0000-0000-0000C9550000}"/>
    <cellStyle name="Normal 2 3 3 5 2 2 6" xfId="17544" xr:uid="{00000000-0005-0000-0000-0000CA550000}"/>
    <cellStyle name="Normal 2 3 3 5 2 3" xfId="1953" xr:uid="{00000000-0005-0000-0000-0000CB550000}"/>
    <cellStyle name="Normal 2 3 3 5 2 3 2" xfId="4523" xr:uid="{00000000-0005-0000-0000-0000CC550000}"/>
    <cellStyle name="Normal 2 3 3 5 2 3 2 2" xfId="12669" xr:uid="{00000000-0005-0000-0000-0000CD550000}"/>
    <cellStyle name="Normal 2 3 3 5 2 3 2 2 2" xfId="28965" xr:uid="{00000000-0005-0000-0000-0000CE550000}"/>
    <cellStyle name="Normal 2 3 3 5 2 3 2 3" xfId="20819" xr:uid="{00000000-0005-0000-0000-0000CF550000}"/>
    <cellStyle name="Normal 2 3 3 5 2 3 3" xfId="7252" xr:uid="{00000000-0005-0000-0000-0000D0550000}"/>
    <cellStyle name="Normal 2 3 3 5 2 3 3 2" xfId="15398" xr:uid="{00000000-0005-0000-0000-0000D1550000}"/>
    <cellStyle name="Normal 2 3 3 5 2 3 3 2 2" xfId="31694" xr:uid="{00000000-0005-0000-0000-0000D2550000}"/>
    <cellStyle name="Normal 2 3 3 5 2 3 3 3" xfId="23548" xr:uid="{00000000-0005-0000-0000-0000D3550000}"/>
    <cellStyle name="Normal 2 3 3 5 2 3 4" xfId="10099" xr:uid="{00000000-0005-0000-0000-0000D4550000}"/>
    <cellStyle name="Normal 2 3 3 5 2 3 4 2" xfId="26395" xr:uid="{00000000-0005-0000-0000-0000D5550000}"/>
    <cellStyle name="Normal 2 3 3 5 2 3 5" xfId="18249" xr:uid="{00000000-0005-0000-0000-0000D6550000}"/>
    <cellStyle name="Normal 2 3 3 5 2 4" xfId="3305" xr:uid="{00000000-0005-0000-0000-0000D7550000}"/>
    <cellStyle name="Normal 2 3 3 5 2 4 2" xfId="11451" xr:uid="{00000000-0005-0000-0000-0000D8550000}"/>
    <cellStyle name="Normal 2 3 3 5 2 4 2 2" xfId="27747" xr:uid="{00000000-0005-0000-0000-0000D9550000}"/>
    <cellStyle name="Normal 2 3 3 5 2 4 3" xfId="19601" xr:uid="{00000000-0005-0000-0000-0000DA550000}"/>
    <cellStyle name="Normal 2 3 3 5 2 5" xfId="5842" xr:uid="{00000000-0005-0000-0000-0000DB550000}"/>
    <cellStyle name="Normal 2 3 3 5 2 5 2" xfId="13988" xr:uid="{00000000-0005-0000-0000-0000DC550000}"/>
    <cellStyle name="Normal 2 3 3 5 2 5 2 2" xfId="30284" xr:uid="{00000000-0005-0000-0000-0000DD550000}"/>
    <cellStyle name="Normal 2 3 3 5 2 5 3" xfId="22138" xr:uid="{00000000-0005-0000-0000-0000DE550000}"/>
    <cellStyle name="Normal 2 3 3 5 2 6" xfId="8689" xr:uid="{00000000-0005-0000-0000-0000DF550000}"/>
    <cellStyle name="Normal 2 3 3 5 2 6 2" xfId="24985" xr:uid="{00000000-0005-0000-0000-0000E0550000}"/>
    <cellStyle name="Normal 2 3 3 5 2 7" xfId="16839" xr:uid="{00000000-0005-0000-0000-0000E1550000}"/>
    <cellStyle name="Normal 2 3 3 5 3" xfId="904" xr:uid="{00000000-0005-0000-0000-0000E2550000}"/>
    <cellStyle name="Normal 2 3 3 5 3 2" xfId="2314" xr:uid="{00000000-0005-0000-0000-0000E3550000}"/>
    <cellStyle name="Normal 2 3 3 5 3 2 2" xfId="4836" xr:uid="{00000000-0005-0000-0000-0000E4550000}"/>
    <cellStyle name="Normal 2 3 3 5 3 2 2 2" xfId="12982" xr:uid="{00000000-0005-0000-0000-0000E5550000}"/>
    <cellStyle name="Normal 2 3 3 5 3 2 2 2 2" xfId="29278" xr:uid="{00000000-0005-0000-0000-0000E6550000}"/>
    <cellStyle name="Normal 2 3 3 5 3 2 2 3" xfId="21132" xr:uid="{00000000-0005-0000-0000-0000E7550000}"/>
    <cellStyle name="Normal 2 3 3 5 3 2 3" xfId="7613" xr:uid="{00000000-0005-0000-0000-0000E8550000}"/>
    <cellStyle name="Normal 2 3 3 5 3 2 3 2" xfId="15759" xr:uid="{00000000-0005-0000-0000-0000E9550000}"/>
    <cellStyle name="Normal 2 3 3 5 3 2 3 2 2" xfId="32055" xr:uid="{00000000-0005-0000-0000-0000EA550000}"/>
    <cellStyle name="Normal 2 3 3 5 3 2 3 3" xfId="23909" xr:uid="{00000000-0005-0000-0000-0000EB550000}"/>
    <cellStyle name="Normal 2 3 3 5 3 2 4" xfId="10460" xr:uid="{00000000-0005-0000-0000-0000EC550000}"/>
    <cellStyle name="Normal 2 3 3 5 3 2 4 2" xfId="26756" xr:uid="{00000000-0005-0000-0000-0000ED550000}"/>
    <cellStyle name="Normal 2 3 3 5 3 2 5" xfId="18610" xr:uid="{00000000-0005-0000-0000-0000EE550000}"/>
    <cellStyle name="Normal 2 3 3 5 3 3" xfId="3618" xr:uid="{00000000-0005-0000-0000-0000EF550000}"/>
    <cellStyle name="Normal 2 3 3 5 3 3 2" xfId="11764" xr:uid="{00000000-0005-0000-0000-0000F0550000}"/>
    <cellStyle name="Normal 2 3 3 5 3 3 2 2" xfId="28060" xr:uid="{00000000-0005-0000-0000-0000F1550000}"/>
    <cellStyle name="Normal 2 3 3 5 3 3 3" xfId="19914" xr:uid="{00000000-0005-0000-0000-0000F2550000}"/>
    <cellStyle name="Normal 2 3 3 5 3 4" xfId="6203" xr:uid="{00000000-0005-0000-0000-0000F3550000}"/>
    <cellStyle name="Normal 2 3 3 5 3 4 2" xfId="14349" xr:uid="{00000000-0005-0000-0000-0000F4550000}"/>
    <cellStyle name="Normal 2 3 3 5 3 4 2 2" xfId="30645" xr:uid="{00000000-0005-0000-0000-0000F5550000}"/>
    <cellStyle name="Normal 2 3 3 5 3 4 3" xfId="22499" xr:uid="{00000000-0005-0000-0000-0000F6550000}"/>
    <cellStyle name="Normal 2 3 3 5 3 5" xfId="9050" xr:uid="{00000000-0005-0000-0000-0000F7550000}"/>
    <cellStyle name="Normal 2 3 3 5 3 5 2" xfId="25346" xr:uid="{00000000-0005-0000-0000-0000F8550000}"/>
    <cellStyle name="Normal 2 3 3 5 3 6" xfId="17200" xr:uid="{00000000-0005-0000-0000-0000F9550000}"/>
    <cellStyle name="Normal 2 3 3 5 4" xfId="1609" xr:uid="{00000000-0005-0000-0000-0000FA550000}"/>
    <cellStyle name="Normal 2 3 3 5 4 2" xfId="4227" xr:uid="{00000000-0005-0000-0000-0000FB550000}"/>
    <cellStyle name="Normal 2 3 3 5 4 2 2" xfId="12373" xr:uid="{00000000-0005-0000-0000-0000FC550000}"/>
    <cellStyle name="Normal 2 3 3 5 4 2 2 2" xfId="28669" xr:uid="{00000000-0005-0000-0000-0000FD550000}"/>
    <cellStyle name="Normal 2 3 3 5 4 2 3" xfId="20523" xr:uid="{00000000-0005-0000-0000-0000FE550000}"/>
    <cellStyle name="Normal 2 3 3 5 4 3" xfId="6908" xr:uid="{00000000-0005-0000-0000-0000FF550000}"/>
    <cellStyle name="Normal 2 3 3 5 4 3 2" xfId="15054" xr:uid="{00000000-0005-0000-0000-000000560000}"/>
    <cellStyle name="Normal 2 3 3 5 4 3 2 2" xfId="31350" xr:uid="{00000000-0005-0000-0000-000001560000}"/>
    <cellStyle name="Normal 2 3 3 5 4 3 3" xfId="23204" xr:uid="{00000000-0005-0000-0000-000002560000}"/>
    <cellStyle name="Normal 2 3 3 5 4 4" xfId="9755" xr:uid="{00000000-0005-0000-0000-000003560000}"/>
    <cellStyle name="Normal 2 3 3 5 4 4 2" xfId="26051" xr:uid="{00000000-0005-0000-0000-000004560000}"/>
    <cellStyle name="Normal 2 3 3 5 4 5" xfId="17905" xr:uid="{00000000-0005-0000-0000-000005560000}"/>
    <cellStyle name="Normal 2 3 3 5 5" xfId="3009" xr:uid="{00000000-0005-0000-0000-000006560000}"/>
    <cellStyle name="Normal 2 3 3 5 5 2" xfId="11155" xr:uid="{00000000-0005-0000-0000-000007560000}"/>
    <cellStyle name="Normal 2 3 3 5 5 2 2" xfId="27451" xr:uid="{00000000-0005-0000-0000-000008560000}"/>
    <cellStyle name="Normal 2 3 3 5 5 3" xfId="19305" xr:uid="{00000000-0005-0000-0000-000009560000}"/>
    <cellStyle name="Normal 2 3 3 5 6" xfId="5498" xr:uid="{00000000-0005-0000-0000-00000A560000}"/>
    <cellStyle name="Normal 2 3 3 5 6 2" xfId="13644" xr:uid="{00000000-0005-0000-0000-00000B560000}"/>
    <cellStyle name="Normal 2 3 3 5 6 2 2" xfId="29940" xr:uid="{00000000-0005-0000-0000-00000C560000}"/>
    <cellStyle name="Normal 2 3 3 5 6 3" xfId="21794" xr:uid="{00000000-0005-0000-0000-00000D560000}"/>
    <cellStyle name="Normal 2 3 3 5 7" xfId="8345" xr:uid="{00000000-0005-0000-0000-00000E560000}"/>
    <cellStyle name="Normal 2 3 3 5 7 2" xfId="24641" xr:uid="{00000000-0005-0000-0000-00000F560000}"/>
    <cellStyle name="Normal 2 3 3 5 8" xfId="16495" xr:uid="{00000000-0005-0000-0000-000010560000}"/>
    <cellStyle name="Normal 2 3 3 6" xfId="275" xr:uid="{00000000-0005-0000-0000-000011560000}"/>
    <cellStyle name="Normal 2 3 3 6 2" xfId="619" xr:uid="{00000000-0005-0000-0000-000012560000}"/>
    <cellStyle name="Normal 2 3 3 6 2 2" xfId="1325" xr:uid="{00000000-0005-0000-0000-000013560000}"/>
    <cellStyle name="Normal 2 3 3 6 2 2 2" xfId="2735" xr:uid="{00000000-0005-0000-0000-000014560000}"/>
    <cellStyle name="Normal 2 3 3 6 2 2 2 2" xfId="5206" xr:uid="{00000000-0005-0000-0000-000015560000}"/>
    <cellStyle name="Normal 2 3 3 6 2 2 2 2 2" xfId="13352" xr:uid="{00000000-0005-0000-0000-000016560000}"/>
    <cellStyle name="Normal 2 3 3 6 2 2 2 2 2 2" xfId="29648" xr:uid="{00000000-0005-0000-0000-000017560000}"/>
    <cellStyle name="Normal 2 3 3 6 2 2 2 2 3" xfId="21502" xr:uid="{00000000-0005-0000-0000-000018560000}"/>
    <cellStyle name="Normal 2 3 3 6 2 2 2 3" xfId="8034" xr:uid="{00000000-0005-0000-0000-000019560000}"/>
    <cellStyle name="Normal 2 3 3 6 2 2 2 3 2" xfId="16180" xr:uid="{00000000-0005-0000-0000-00001A560000}"/>
    <cellStyle name="Normal 2 3 3 6 2 2 2 3 2 2" xfId="32476" xr:uid="{00000000-0005-0000-0000-00001B560000}"/>
    <cellStyle name="Normal 2 3 3 6 2 2 2 3 3" xfId="24330" xr:uid="{00000000-0005-0000-0000-00001C560000}"/>
    <cellStyle name="Normal 2 3 3 6 2 2 2 4" xfId="10881" xr:uid="{00000000-0005-0000-0000-00001D560000}"/>
    <cellStyle name="Normal 2 3 3 6 2 2 2 4 2" xfId="27177" xr:uid="{00000000-0005-0000-0000-00001E560000}"/>
    <cellStyle name="Normal 2 3 3 6 2 2 2 5" xfId="19031" xr:uid="{00000000-0005-0000-0000-00001F560000}"/>
    <cellStyle name="Normal 2 3 3 6 2 2 3" xfId="3988" xr:uid="{00000000-0005-0000-0000-000020560000}"/>
    <cellStyle name="Normal 2 3 3 6 2 2 3 2" xfId="12134" xr:uid="{00000000-0005-0000-0000-000021560000}"/>
    <cellStyle name="Normal 2 3 3 6 2 2 3 2 2" xfId="28430" xr:uid="{00000000-0005-0000-0000-000022560000}"/>
    <cellStyle name="Normal 2 3 3 6 2 2 3 3" xfId="20284" xr:uid="{00000000-0005-0000-0000-000023560000}"/>
    <cellStyle name="Normal 2 3 3 6 2 2 4" xfId="6624" xr:uid="{00000000-0005-0000-0000-000024560000}"/>
    <cellStyle name="Normal 2 3 3 6 2 2 4 2" xfId="14770" xr:uid="{00000000-0005-0000-0000-000025560000}"/>
    <cellStyle name="Normal 2 3 3 6 2 2 4 2 2" xfId="31066" xr:uid="{00000000-0005-0000-0000-000026560000}"/>
    <cellStyle name="Normal 2 3 3 6 2 2 4 3" xfId="22920" xr:uid="{00000000-0005-0000-0000-000027560000}"/>
    <cellStyle name="Normal 2 3 3 6 2 2 5" xfId="9471" xr:uid="{00000000-0005-0000-0000-000028560000}"/>
    <cellStyle name="Normal 2 3 3 6 2 2 5 2" xfId="25767" xr:uid="{00000000-0005-0000-0000-000029560000}"/>
    <cellStyle name="Normal 2 3 3 6 2 2 6" xfId="17621" xr:uid="{00000000-0005-0000-0000-00002A560000}"/>
    <cellStyle name="Normal 2 3 3 6 2 3" xfId="2030" xr:uid="{00000000-0005-0000-0000-00002B560000}"/>
    <cellStyle name="Normal 2 3 3 6 2 3 2" xfId="4597" xr:uid="{00000000-0005-0000-0000-00002C560000}"/>
    <cellStyle name="Normal 2 3 3 6 2 3 2 2" xfId="12743" xr:uid="{00000000-0005-0000-0000-00002D560000}"/>
    <cellStyle name="Normal 2 3 3 6 2 3 2 2 2" xfId="29039" xr:uid="{00000000-0005-0000-0000-00002E560000}"/>
    <cellStyle name="Normal 2 3 3 6 2 3 2 3" xfId="20893" xr:uid="{00000000-0005-0000-0000-00002F560000}"/>
    <cellStyle name="Normal 2 3 3 6 2 3 3" xfId="7329" xr:uid="{00000000-0005-0000-0000-000030560000}"/>
    <cellStyle name="Normal 2 3 3 6 2 3 3 2" xfId="15475" xr:uid="{00000000-0005-0000-0000-000031560000}"/>
    <cellStyle name="Normal 2 3 3 6 2 3 3 2 2" xfId="31771" xr:uid="{00000000-0005-0000-0000-000032560000}"/>
    <cellStyle name="Normal 2 3 3 6 2 3 3 3" xfId="23625" xr:uid="{00000000-0005-0000-0000-000033560000}"/>
    <cellStyle name="Normal 2 3 3 6 2 3 4" xfId="10176" xr:uid="{00000000-0005-0000-0000-000034560000}"/>
    <cellStyle name="Normal 2 3 3 6 2 3 4 2" xfId="26472" xr:uid="{00000000-0005-0000-0000-000035560000}"/>
    <cellStyle name="Normal 2 3 3 6 2 3 5" xfId="18326" xr:uid="{00000000-0005-0000-0000-000036560000}"/>
    <cellStyle name="Normal 2 3 3 6 2 4" xfId="3379" xr:uid="{00000000-0005-0000-0000-000037560000}"/>
    <cellStyle name="Normal 2 3 3 6 2 4 2" xfId="11525" xr:uid="{00000000-0005-0000-0000-000038560000}"/>
    <cellStyle name="Normal 2 3 3 6 2 4 2 2" xfId="27821" xr:uid="{00000000-0005-0000-0000-000039560000}"/>
    <cellStyle name="Normal 2 3 3 6 2 4 3" xfId="19675" xr:uid="{00000000-0005-0000-0000-00003A560000}"/>
    <cellStyle name="Normal 2 3 3 6 2 5" xfId="5919" xr:uid="{00000000-0005-0000-0000-00003B560000}"/>
    <cellStyle name="Normal 2 3 3 6 2 5 2" xfId="14065" xr:uid="{00000000-0005-0000-0000-00003C560000}"/>
    <cellStyle name="Normal 2 3 3 6 2 5 2 2" xfId="30361" xr:uid="{00000000-0005-0000-0000-00003D560000}"/>
    <cellStyle name="Normal 2 3 3 6 2 5 3" xfId="22215" xr:uid="{00000000-0005-0000-0000-00003E560000}"/>
    <cellStyle name="Normal 2 3 3 6 2 6" xfId="8766" xr:uid="{00000000-0005-0000-0000-00003F560000}"/>
    <cellStyle name="Normal 2 3 3 6 2 6 2" xfId="25062" xr:uid="{00000000-0005-0000-0000-000040560000}"/>
    <cellStyle name="Normal 2 3 3 6 2 7" xfId="16916" xr:uid="{00000000-0005-0000-0000-000041560000}"/>
    <cellStyle name="Normal 2 3 3 6 3" xfId="981" xr:uid="{00000000-0005-0000-0000-000042560000}"/>
    <cellStyle name="Normal 2 3 3 6 3 2" xfId="2391" xr:uid="{00000000-0005-0000-0000-000043560000}"/>
    <cellStyle name="Normal 2 3 3 6 3 2 2" xfId="4910" xr:uid="{00000000-0005-0000-0000-000044560000}"/>
    <cellStyle name="Normal 2 3 3 6 3 2 2 2" xfId="13056" xr:uid="{00000000-0005-0000-0000-000045560000}"/>
    <cellStyle name="Normal 2 3 3 6 3 2 2 2 2" xfId="29352" xr:uid="{00000000-0005-0000-0000-000046560000}"/>
    <cellStyle name="Normal 2 3 3 6 3 2 2 3" xfId="21206" xr:uid="{00000000-0005-0000-0000-000047560000}"/>
    <cellStyle name="Normal 2 3 3 6 3 2 3" xfId="7690" xr:uid="{00000000-0005-0000-0000-000048560000}"/>
    <cellStyle name="Normal 2 3 3 6 3 2 3 2" xfId="15836" xr:uid="{00000000-0005-0000-0000-000049560000}"/>
    <cellStyle name="Normal 2 3 3 6 3 2 3 2 2" xfId="32132" xr:uid="{00000000-0005-0000-0000-00004A560000}"/>
    <cellStyle name="Normal 2 3 3 6 3 2 3 3" xfId="23986" xr:uid="{00000000-0005-0000-0000-00004B560000}"/>
    <cellStyle name="Normal 2 3 3 6 3 2 4" xfId="10537" xr:uid="{00000000-0005-0000-0000-00004C560000}"/>
    <cellStyle name="Normal 2 3 3 6 3 2 4 2" xfId="26833" xr:uid="{00000000-0005-0000-0000-00004D560000}"/>
    <cellStyle name="Normal 2 3 3 6 3 2 5" xfId="18687" xr:uid="{00000000-0005-0000-0000-00004E560000}"/>
    <cellStyle name="Normal 2 3 3 6 3 3" xfId="3692" xr:uid="{00000000-0005-0000-0000-00004F560000}"/>
    <cellStyle name="Normal 2 3 3 6 3 3 2" xfId="11838" xr:uid="{00000000-0005-0000-0000-000050560000}"/>
    <cellStyle name="Normal 2 3 3 6 3 3 2 2" xfId="28134" xr:uid="{00000000-0005-0000-0000-000051560000}"/>
    <cellStyle name="Normal 2 3 3 6 3 3 3" xfId="19988" xr:uid="{00000000-0005-0000-0000-000052560000}"/>
    <cellStyle name="Normal 2 3 3 6 3 4" xfId="6280" xr:uid="{00000000-0005-0000-0000-000053560000}"/>
    <cellStyle name="Normal 2 3 3 6 3 4 2" xfId="14426" xr:uid="{00000000-0005-0000-0000-000054560000}"/>
    <cellStyle name="Normal 2 3 3 6 3 4 2 2" xfId="30722" xr:uid="{00000000-0005-0000-0000-000055560000}"/>
    <cellStyle name="Normal 2 3 3 6 3 4 3" xfId="22576" xr:uid="{00000000-0005-0000-0000-000056560000}"/>
    <cellStyle name="Normal 2 3 3 6 3 5" xfId="9127" xr:uid="{00000000-0005-0000-0000-000057560000}"/>
    <cellStyle name="Normal 2 3 3 6 3 5 2" xfId="25423" xr:uid="{00000000-0005-0000-0000-000058560000}"/>
    <cellStyle name="Normal 2 3 3 6 3 6" xfId="17277" xr:uid="{00000000-0005-0000-0000-000059560000}"/>
    <cellStyle name="Normal 2 3 3 6 4" xfId="1686" xr:uid="{00000000-0005-0000-0000-00005A560000}"/>
    <cellStyle name="Normal 2 3 3 6 4 2" xfId="4301" xr:uid="{00000000-0005-0000-0000-00005B560000}"/>
    <cellStyle name="Normal 2 3 3 6 4 2 2" xfId="12447" xr:uid="{00000000-0005-0000-0000-00005C560000}"/>
    <cellStyle name="Normal 2 3 3 6 4 2 2 2" xfId="28743" xr:uid="{00000000-0005-0000-0000-00005D560000}"/>
    <cellStyle name="Normal 2 3 3 6 4 2 3" xfId="20597" xr:uid="{00000000-0005-0000-0000-00005E560000}"/>
    <cellStyle name="Normal 2 3 3 6 4 3" xfId="6985" xr:uid="{00000000-0005-0000-0000-00005F560000}"/>
    <cellStyle name="Normal 2 3 3 6 4 3 2" xfId="15131" xr:uid="{00000000-0005-0000-0000-000060560000}"/>
    <cellStyle name="Normal 2 3 3 6 4 3 2 2" xfId="31427" xr:uid="{00000000-0005-0000-0000-000061560000}"/>
    <cellStyle name="Normal 2 3 3 6 4 3 3" xfId="23281" xr:uid="{00000000-0005-0000-0000-000062560000}"/>
    <cellStyle name="Normal 2 3 3 6 4 4" xfId="9832" xr:uid="{00000000-0005-0000-0000-000063560000}"/>
    <cellStyle name="Normal 2 3 3 6 4 4 2" xfId="26128" xr:uid="{00000000-0005-0000-0000-000064560000}"/>
    <cellStyle name="Normal 2 3 3 6 4 5" xfId="17982" xr:uid="{00000000-0005-0000-0000-000065560000}"/>
    <cellStyle name="Normal 2 3 3 6 5" xfId="3083" xr:uid="{00000000-0005-0000-0000-000066560000}"/>
    <cellStyle name="Normal 2 3 3 6 5 2" xfId="11229" xr:uid="{00000000-0005-0000-0000-000067560000}"/>
    <cellStyle name="Normal 2 3 3 6 5 2 2" xfId="27525" xr:uid="{00000000-0005-0000-0000-000068560000}"/>
    <cellStyle name="Normal 2 3 3 6 5 3" xfId="19379" xr:uid="{00000000-0005-0000-0000-000069560000}"/>
    <cellStyle name="Normal 2 3 3 6 6" xfId="5575" xr:uid="{00000000-0005-0000-0000-00006A560000}"/>
    <cellStyle name="Normal 2 3 3 6 6 2" xfId="13721" xr:uid="{00000000-0005-0000-0000-00006B560000}"/>
    <cellStyle name="Normal 2 3 3 6 6 2 2" xfId="30017" xr:uid="{00000000-0005-0000-0000-00006C560000}"/>
    <cellStyle name="Normal 2 3 3 6 6 3" xfId="21871" xr:uid="{00000000-0005-0000-0000-00006D560000}"/>
    <cellStyle name="Normal 2 3 3 6 7" xfId="8422" xr:uid="{00000000-0005-0000-0000-00006E560000}"/>
    <cellStyle name="Normal 2 3 3 6 7 2" xfId="24718" xr:uid="{00000000-0005-0000-0000-00006F560000}"/>
    <cellStyle name="Normal 2 3 3 6 8" xfId="16572" xr:uid="{00000000-0005-0000-0000-000070560000}"/>
    <cellStyle name="Normal 2 3 3 7" xfId="365" xr:uid="{00000000-0005-0000-0000-000071560000}"/>
    <cellStyle name="Normal 2 3 3 7 2" xfId="1071" xr:uid="{00000000-0005-0000-0000-000072560000}"/>
    <cellStyle name="Normal 2 3 3 7 2 2" xfId="2481" xr:uid="{00000000-0005-0000-0000-000073560000}"/>
    <cellStyle name="Normal 2 3 3 7 2 2 2" xfId="4984" xr:uid="{00000000-0005-0000-0000-000074560000}"/>
    <cellStyle name="Normal 2 3 3 7 2 2 2 2" xfId="13130" xr:uid="{00000000-0005-0000-0000-000075560000}"/>
    <cellStyle name="Normal 2 3 3 7 2 2 2 2 2" xfId="29426" xr:uid="{00000000-0005-0000-0000-000076560000}"/>
    <cellStyle name="Normal 2 3 3 7 2 2 2 3" xfId="21280" xr:uid="{00000000-0005-0000-0000-000077560000}"/>
    <cellStyle name="Normal 2 3 3 7 2 2 3" xfId="7780" xr:uid="{00000000-0005-0000-0000-000078560000}"/>
    <cellStyle name="Normal 2 3 3 7 2 2 3 2" xfId="15926" xr:uid="{00000000-0005-0000-0000-000079560000}"/>
    <cellStyle name="Normal 2 3 3 7 2 2 3 2 2" xfId="32222" xr:uid="{00000000-0005-0000-0000-00007A560000}"/>
    <cellStyle name="Normal 2 3 3 7 2 2 3 3" xfId="24076" xr:uid="{00000000-0005-0000-0000-00007B560000}"/>
    <cellStyle name="Normal 2 3 3 7 2 2 4" xfId="10627" xr:uid="{00000000-0005-0000-0000-00007C560000}"/>
    <cellStyle name="Normal 2 3 3 7 2 2 4 2" xfId="26923" xr:uid="{00000000-0005-0000-0000-00007D560000}"/>
    <cellStyle name="Normal 2 3 3 7 2 2 5" xfId="18777" xr:uid="{00000000-0005-0000-0000-00007E560000}"/>
    <cellStyle name="Normal 2 3 3 7 2 3" xfId="3766" xr:uid="{00000000-0005-0000-0000-00007F560000}"/>
    <cellStyle name="Normal 2 3 3 7 2 3 2" xfId="11912" xr:uid="{00000000-0005-0000-0000-000080560000}"/>
    <cellStyle name="Normal 2 3 3 7 2 3 2 2" xfId="28208" xr:uid="{00000000-0005-0000-0000-000081560000}"/>
    <cellStyle name="Normal 2 3 3 7 2 3 3" xfId="20062" xr:uid="{00000000-0005-0000-0000-000082560000}"/>
    <cellStyle name="Normal 2 3 3 7 2 4" xfId="6370" xr:uid="{00000000-0005-0000-0000-000083560000}"/>
    <cellStyle name="Normal 2 3 3 7 2 4 2" xfId="14516" xr:uid="{00000000-0005-0000-0000-000084560000}"/>
    <cellStyle name="Normal 2 3 3 7 2 4 2 2" xfId="30812" xr:uid="{00000000-0005-0000-0000-000085560000}"/>
    <cellStyle name="Normal 2 3 3 7 2 4 3" xfId="22666" xr:uid="{00000000-0005-0000-0000-000086560000}"/>
    <cellStyle name="Normal 2 3 3 7 2 5" xfId="9217" xr:uid="{00000000-0005-0000-0000-000087560000}"/>
    <cellStyle name="Normal 2 3 3 7 2 5 2" xfId="25513" xr:uid="{00000000-0005-0000-0000-000088560000}"/>
    <cellStyle name="Normal 2 3 3 7 2 6" xfId="17367" xr:uid="{00000000-0005-0000-0000-000089560000}"/>
    <cellStyle name="Normal 2 3 3 7 3" xfId="1776" xr:uid="{00000000-0005-0000-0000-00008A560000}"/>
    <cellStyle name="Normal 2 3 3 7 3 2" xfId="4375" xr:uid="{00000000-0005-0000-0000-00008B560000}"/>
    <cellStyle name="Normal 2 3 3 7 3 2 2" xfId="12521" xr:uid="{00000000-0005-0000-0000-00008C560000}"/>
    <cellStyle name="Normal 2 3 3 7 3 2 2 2" xfId="28817" xr:uid="{00000000-0005-0000-0000-00008D560000}"/>
    <cellStyle name="Normal 2 3 3 7 3 2 3" xfId="20671" xr:uid="{00000000-0005-0000-0000-00008E560000}"/>
    <cellStyle name="Normal 2 3 3 7 3 3" xfId="7075" xr:uid="{00000000-0005-0000-0000-00008F560000}"/>
    <cellStyle name="Normal 2 3 3 7 3 3 2" xfId="15221" xr:uid="{00000000-0005-0000-0000-000090560000}"/>
    <cellStyle name="Normal 2 3 3 7 3 3 2 2" xfId="31517" xr:uid="{00000000-0005-0000-0000-000091560000}"/>
    <cellStyle name="Normal 2 3 3 7 3 3 3" xfId="23371" xr:uid="{00000000-0005-0000-0000-000092560000}"/>
    <cellStyle name="Normal 2 3 3 7 3 4" xfId="9922" xr:uid="{00000000-0005-0000-0000-000093560000}"/>
    <cellStyle name="Normal 2 3 3 7 3 4 2" xfId="26218" xr:uid="{00000000-0005-0000-0000-000094560000}"/>
    <cellStyle name="Normal 2 3 3 7 3 5" xfId="18072" xr:uid="{00000000-0005-0000-0000-000095560000}"/>
    <cellStyle name="Normal 2 3 3 7 4" xfId="3157" xr:uid="{00000000-0005-0000-0000-000096560000}"/>
    <cellStyle name="Normal 2 3 3 7 4 2" xfId="11303" xr:uid="{00000000-0005-0000-0000-000097560000}"/>
    <cellStyle name="Normal 2 3 3 7 4 2 2" xfId="27599" xr:uid="{00000000-0005-0000-0000-000098560000}"/>
    <cellStyle name="Normal 2 3 3 7 4 3" xfId="19453" xr:uid="{00000000-0005-0000-0000-000099560000}"/>
    <cellStyle name="Normal 2 3 3 7 5" xfId="5665" xr:uid="{00000000-0005-0000-0000-00009A560000}"/>
    <cellStyle name="Normal 2 3 3 7 5 2" xfId="13811" xr:uid="{00000000-0005-0000-0000-00009B560000}"/>
    <cellStyle name="Normal 2 3 3 7 5 2 2" xfId="30107" xr:uid="{00000000-0005-0000-0000-00009C560000}"/>
    <cellStyle name="Normal 2 3 3 7 5 3" xfId="21961" xr:uid="{00000000-0005-0000-0000-00009D560000}"/>
    <cellStyle name="Normal 2 3 3 7 6" xfId="8512" xr:uid="{00000000-0005-0000-0000-00009E560000}"/>
    <cellStyle name="Normal 2 3 3 7 6 2" xfId="24808" xr:uid="{00000000-0005-0000-0000-00009F560000}"/>
    <cellStyle name="Normal 2 3 3 7 7" xfId="16662" xr:uid="{00000000-0005-0000-0000-0000A0560000}"/>
    <cellStyle name="Normal 2 3 3 8" xfId="727" xr:uid="{00000000-0005-0000-0000-0000A1560000}"/>
    <cellStyle name="Normal 2 3 3 8 2" xfId="2137" xr:uid="{00000000-0005-0000-0000-0000A2560000}"/>
    <cellStyle name="Normal 2 3 3 8 2 2" xfId="4688" xr:uid="{00000000-0005-0000-0000-0000A3560000}"/>
    <cellStyle name="Normal 2 3 3 8 2 2 2" xfId="12834" xr:uid="{00000000-0005-0000-0000-0000A4560000}"/>
    <cellStyle name="Normal 2 3 3 8 2 2 2 2" xfId="29130" xr:uid="{00000000-0005-0000-0000-0000A5560000}"/>
    <cellStyle name="Normal 2 3 3 8 2 2 3" xfId="20984" xr:uid="{00000000-0005-0000-0000-0000A6560000}"/>
    <cellStyle name="Normal 2 3 3 8 2 3" xfId="7436" xr:uid="{00000000-0005-0000-0000-0000A7560000}"/>
    <cellStyle name="Normal 2 3 3 8 2 3 2" xfId="15582" xr:uid="{00000000-0005-0000-0000-0000A8560000}"/>
    <cellStyle name="Normal 2 3 3 8 2 3 2 2" xfId="31878" xr:uid="{00000000-0005-0000-0000-0000A9560000}"/>
    <cellStyle name="Normal 2 3 3 8 2 3 3" xfId="23732" xr:uid="{00000000-0005-0000-0000-0000AA560000}"/>
    <cellStyle name="Normal 2 3 3 8 2 4" xfId="10283" xr:uid="{00000000-0005-0000-0000-0000AB560000}"/>
    <cellStyle name="Normal 2 3 3 8 2 4 2" xfId="26579" xr:uid="{00000000-0005-0000-0000-0000AC560000}"/>
    <cellStyle name="Normal 2 3 3 8 2 5" xfId="18433" xr:uid="{00000000-0005-0000-0000-0000AD560000}"/>
    <cellStyle name="Normal 2 3 3 8 3" xfId="3470" xr:uid="{00000000-0005-0000-0000-0000AE560000}"/>
    <cellStyle name="Normal 2 3 3 8 3 2" xfId="11616" xr:uid="{00000000-0005-0000-0000-0000AF560000}"/>
    <cellStyle name="Normal 2 3 3 8 3 2 2" xfId="27912" xr:uid="{00000000-0005-0000-0000-0000B0560000}"/>
    <cellStyle name="Normal 2 3 3 8 3 3" xfId="19766" xr:uid="{00000000-0005-0000-0000-0000B1560000}"/>
    <cellStyle name="Normal 2 3 3 8 4" xfId="6026" xr:uid="{00000000-0005-0000-0000-0000B2560000}"/>
    <cellStyle name="Normal 2 3 3 8 4 2" xfId="14172" xr:uid="{00000000-0005-0000-0000-0000B3560000}"/>
    <cellStyle name="Normal 2 3 3 8 4 2 2" xfId="30468" xr:uid="{00000000-0005-0000-0000-0000B4560000}"/>
    <cellStyle name="Normal 2 3 3 8 4 3" xfId="22322" xr:uid="{00000000-0005-0000-0000-0000B5560000}"/>
    <cellStyle name="Normal 2 3 3 8 5" xfId="8873" xr:uid="{00000000-0005-0000-0000-0000B6560000}"/>
    <cellStyle name="Normal 2 3 3 8 5 2" xfId="25169" xr:uid="{00000000-0005-0000-0000-0000B7560000}"/>
    <cellStyle name="Normal 2 3 3 8 6" xfId="17023" xr:uid="{00000000-0005-0000-0000-0000B8560000}"/>
    <cellStyle name="Normal 2 3 3 9" xfId="1432" xr:uid="{00000000-0005-0000-0000-0000B9560000}"/>
    <cellStyle name="Normal 2 3 3 9 2" xfId="4079" xr:uid="{00000000-0005-0000-0000-0000BA560000}"/>
    <cellStyle name="Normal 2 3 3 9 2 2" xfId="12225" xr:uid="{00000000-0005-0000-0000-0000BB560000}"/>
    <cellStyle name="Normal 2 3 3 9 2 2 2" xfId="28521" xr:uid="{00000000-0005-0000-0000-0000BC560000}"/>
    <cellStyle name="Normal 2 3 3 9 2 3" xfId="20375" xr:uid="{00000000-0005-0000-0000-0000BD560000}"/>
    <cellStyle name="Normal 2 3 3 9 3" xfId="6731" xr:uid="{00000000-0005-0000-0000-0000BE560000}"/>
    <cellStyle name="Normal 2 3 3 9 3 2" xfId="14877" xr:uid="{00000000-0005-0000-0000-0000BF560000}"/>
    <cellStyle name="Normal 2 3 3 9 3 2 2" xfId="31173" xr:uid="{00000000-0005-0000-0000-0000C0560000}"/>
    <cellStyle name="Normal 2 3 3 9 3 3" xfId="23027" xr:uid="{00000000-0005-0000-0000-0000C1560000}"/>
    <cellStyle name="Normal 2 3 3 9 4" xfId="9578" xr:uid="{00000000-0005-0000-0000-0000C2560000}"/>
    <cellStyle name="Normal 2 3 3 9 4 2" xfId="25874" xr:uid="{00000000-0005-0000-0000-0000C3560000}"/>
    <cellStyle name="Normal 2 3 3 9 5" xfId="17728" xr:uid="{00000000-0005-0000-0000-0000C4560000}"/>
    <cellStyle name="Normal 2 3 4" xfId="32" xr:uid="{00000000-0005-0000-0000-0000C5560000}"/>
    <cellStyle name="Normal 2 3 4 10" xfId="5332" xr:uid="{00000000-0005-0000-0000-0000C6560000}"/>
    <cellStyle name="Normal 2 3 4 10 2" xfId="13478" xr:uid="{00000000-0005-0000-0000-0000C7560000}"/>
    <cellStyle name="Normal 2 3 4 10 2 2" xfId="29774" xr:uid="{00000000-0005-0000-0000-0000C8560000}"/>
    <cellStyle name="Normal 2 3 4 10 3" xfId="21628" xr:uid="{00000000-0005-0000-0000-0000C9560000}"/>
    <cellStyle name="Normal 2 3 4 11" xfId="8179" xr:uid="{00000000-0005-0000-0000-0000CA560000}"/>
    <cellStyle name="Normal 2 3 4 11 2" xfId="24475" xr:uid="{00000000-0005-0000-0000-0000CB560000}"/>
    <cellStyle name="Normal 2 3 4 12" xfId="16329" xr:uid="{00000000-0005-0000-0000-0000CC560000}"/>
    <cellStyle name="Normal 2 3 4 2" xfId="76" xr:uid="{00000000-0005-0000-0000-0000CD560000}"/>
    <cellStyle name="Normal 2 3 4 2 10" xfId="8223" xr:uid="{00000000-0005-0000-0000-0000CE560000}"/>
    <cellStyle name="Normal 2 3 4 2 10 2" xfId="24519" xr:uid="{00000000-0005-0000-0000-0000CF560000}"/>
    <cellStyle name="Normal 2 3 4 2 11" xfId="16373" xr:uid="{00000000-0005-0000-0000-0000D0560000}"/>
    <cellStyle name="Normal 2 3 4 2 2" xfId="166" xr:uid="{00000000-0005-0000-0000-0000D1560000}"/>
    <cellStyle name="Normal 2 3 4 2 2 2" xfId="510" xr:uid="{00000000-0005-0000-0000-0000D2560000}"/>
    <cellStyle name="Normal 2 3 4 2 2 2 2" xfId="1216" xr:uid="{00000000-0005-0000-0000-0000D3560000}"/>
    <cellStyle name="Normal 2 3 4 2 2 2 2 2" xfId="2626" xr:uid="{00000000-0005-0000-0000-0000D4560000}"/>
    <cellStyle name="Normal 2 3 4 2 2 2 2 2 2" xfId="5103" xr:uid="{00000000-0005-0000-0000-0000D5560000}"/>
    <cellStyle name="Normal 2 3 4 2 2 2 2 2 2 2" xfId="13249" xr:uid="{00000000-0005-0000-0000-0000D6560000}"/>
    <cellStyle name="Normal 2 3 4 2 2 2 2 2 2 2 2" xfId="29545" xr:uid="{00000000-0005-0000-0000-0000D7560000}"/>
    <cellStyle name="Normal 2 3 4 2 2 2 2 2 2 3" xfId="21399" xr:uid="{00000000-0005-0000-0000-0000D8560000}"/>
    <cellStyle name="Normal 2 3 4 2 2 2 2 2 3" xfId="7925" xr:uid="{00000000-0005-0000-0000-0000D9560000}"/>
    <cellStyle name="Normal 2 3 4 2 2 2 2 2 3 2" xfId="16071" xr:uid="{00000000-0005-0000-0000-0000DA560000}"/>
    <cellStyle name="Normal 2 3 4 2 2 2 2 2 3 2 2" xfId="32367" xr:uid="{00000000-0005-0000-0000-0000DB560000}"/>
    <cellStyle name="Normal 2 3 4 2 2 2 2 2 3 3" xfId="24221" xr:uid="{00000000-0005-0000-0000-0000DC560000}"/>
    <cellStyle name="Normal 2 3 4 2 2 2 2 2 4" xfId="10772" xr:uid="{00000000-0005-0000-0000-0000DD560000}"/>
    <cellStyle name="Normal 2 3 4 2 2 2 2 2 4 2" xfId="27068" xr:uid="{00000000-0005-0000-0000-0000DE560000}"/>
    <cellStyle name="Normal 2 3 4 2 2 2 2 2 5" xfId="18922" xr:uid="{00000000-0005-0000-0000-0000DF560000}"/>
    <cellStyle name="Normal 2 3 4 2 2 2 2 3" xfId="3885" xr:uid="{00000000-0005-0000-0000-0000E0560000}"/>
    <cellStyle name="Normal 2 3 4 2 2 2 2 3 2" xfId="12031" xr:uid="{00000000-0005-0000-0000-0000E1560000}"/>
    <cellStyle name="Normal 2 3 4 2 2 2 2 3 2 2" xfId="28327" xr:uid="{00000000-0005-0000-0000-0000E2560000}"/>
    <cellStyle name="Normal 2 3 4 2 2 2 2 3 3" xfId="20181" xr:uid="{00000000-0005-0000-0000-0000E3560000}"/>
    <cellStyle name="Normal 2 3 4 2 2 2 2 4" xfId="6515" xr:uid="{00000000-0005-0000-0000-0000E4560000}"/>
    <cellStyle name="Normal 2 3 4 2 2 2 2 4 2" xfId="14661" xr:uid="{00000000-0005-0000-0000-0000E5560000}"/>
    <cellStyle name="Normal 2 3 4 2 2 2 2 4 2 2" xfId="30957" xr:uid="{00000000-0005-0000-0000-0000E6560000}"/>
    <cellStyle name="Normal 2 3 4 2 2 2 2 4 3" xfId="22811" xr:uid="{00000000-0005-0000-0000-0000E7560000}"/>
    <cellStyle name="Normal 2 3 4 2 2 2 2 5" xfId="9362" xr:uid="{00000000-0005-0000-0000-0000E8560000}"/>
    <cellStyle name="Normal 2 3 4 2 2 2 2 5 2" xfId="25658" xr:uid="{00000000-0005-0000-0000-0000E9560000}"/>
    <cellStyle name="Normal 2 3 4 2 2 2 2 6" xfId="17512" xr:uid="{00000000-0005-0000-0000-0000EA560000}"/>
    <cellStyle name="Normal 2 3 4 2 2 2 3" xfId="1921" xr:uid="{00000000-0005-0000-0000-0000EB560000}"/>
    <cellStyle name="Normal 2 3 4 2 2 2 3 2" xfId="4494" xr:uid="{00000000-0005-0000-0000-0000EC560000}"/>
    <cellStyle name="Normal 2 3 4 2 2 2 3 2 2" xfId="12640" xr:uid="{00000000-0005-0000-0000-0000ED560000}"/>
    <cellStyle name="Normal 2 3 4 2 2 2 3 2 2 2" xfId="28936" xr:uid="{00000000-0005-0000-0000-0000EE560000}"/>
    <cellStyle name="Normal 2 3 4 2 2 2 3 2 3" xfId="20790" xr:uid="{00000000-0005-0000-0000-0000EF560000}"/>
    <cellStyle name="Normal 2 3 4 2 2 2 3 3" xfId="7220" xr:uid="{00000000-0005-0000-0000-0000F0560000}"/>
    <cellStyle name="Normal 2 3 4 2 2 2 3 3 2" xfId="15366" xr:uid="{00000000-0005-0000-0000-0000F1560000}"/>
    <cellStyle name="Normal 2 3 4 2 2 2 3 3 2 2" xfId="31662" xr:uid="{00000000-0005-0000-0000-0000F2560000}"/>
    <cellStyle name="Normal 2 3 4 2 2 2 3 3 3" xfId="23516" xr:uid="{00000000-0005-0000-0000-0000F3560000}"/>
    <cellStyle name="Normal 2 3 4 2 2 2 3 4" xfId="10067" xr:uid="{00000000-0005-0000-0000-0000F4560000}"/>
    <cellStyle name="Normal 2 3 4 2 2 2 3 4 2" xfId="26363" xr:uid="{00000000-0005-0000-0000-0000F5560000}"/>
    <cellStyle name="Normal 2 3 4 2 2 2 3 5" xfId="18217" xr:uid="{00000000-0005-0000-0000-0000F6560000}"/>
    <cellStyle name="Normal 2 3 4 2 2 2 4" xfId="3276" xr:uid="{00000000-0005-0000-0000-0000F7560000}"/>
    <cellStyle name="Normal 2 3 4 2 2 2 4 2" xfId="11422" xr:uid="{00000000-0005-0000-0000-0000F8560000}"/>
    <cellStyle name="Normal 2 3 4 2 2 2 4 2 2" xfId="27718" xr:uid="{00000000-0005-0000-0000-0000F9560000}"/>
    <cellStyle name="Normal 2 3 4 2 2 2 4 3" xfId="19572" xr:uid="{00000000-0005-0000-0000-0000FA560000}"/>
    <cellStyle name="Normal 2 3 4 2 2 2 5" xfId="5810" xr:uid="{00000000-0005-0000-0000-0000FB560000}"/>
    <cellStyle name="Normal 2 3 4 2 2 2 5 2" xfId="13956" xr:uid="{00000000-0005-0000-0000-0000FC560000}"/>
    <cellStyle name="Normal 2 3 4 2 2 2 5 2 2" xfId="30252" xr:uid="{00000000-0005-0000-0000-0000FD560000}"/>
    <cellStyle name="Normal 2 3 4 2 2 2 5 3" xfId="22106" xr:uid="{00000000-0005-0000-0000-0000FE560000}"/>
    <cellStyle name="Normal 2 3 4 2 2 2 6" xfId="8657" xr:uid="{00000000-0005-0000-0000-0000FF560000}"/>
    <cellStyle name="Normal 2 3 4 2 2 2 6 2" xfId="24953" xr:uid="{00000000-0005-0000-0000-000000570000}"/>
    <cellStyle name="Normal 2 3 4 2 2 2 7" xfId="16807" xr:uid="{00000000-0005-0000-0000-000001570000}"/>
    <cellStyle name="Normal 2 3 4 2 2 3" xfId="872" xr:uid="{00000000-0005-0000-0000-000002570000}"/>
    <cellStyle name="Normal 2 3 4 2 2 3 2" xfId="2282" xr:uid="{00000000-0005-0000-0000-000003570000}"/>
    <cellStyle name="Normal 2 3 4 2 2 3 2 2" xfId="4807" xr:uid="{00000000-0005-0000-0000-000004570000}"/>
    <cellStyle name="Normal 2 3 4 2 2 3 2 2 2" xfId="12953" xr:uid="{00000000-0005-0000-0000-000005570000}"/>
    <cellStyle name="Normal 2 3 4 2 2 3 2 2 2 2" xfId="29249" xr:uid="{00000000-0005-0000-0000-000006570000}"/>
    <cellStyle name="Normal 2 3 4 2 2 3 2 2 3" xfId="21103" xr:uid="{00000000-0005-0000-0000-000007570000}"/>
    <cellStyle name="Normal 2 3 4 2 2 3 2 3" xfId="7581" xr:uid="{00000000-0005-0000-0000-000008570000}"/>
    <cellStyle name="Normal 2 3 4 2 2 3 2 3 2" xfId="15727" xr:uid="{00000000-0005-0000-0000-000009570000}"/>
    <cellStyle name="Normal 2 3 4 2 2 3 2 3 2 2" xfId="32023" xr:uid="{00000000-0005-0000-0000-00000A570000}"/>
    <cellStyle name="Normal 2 3 4 2 2 3 2 3 3" xfId="23877" xr:uid="{00000000-0005-0000-0000-00000B570000}"/>
    <cellStyle name="Normal 2 3 4 2 2 3 2 4" xfId="10428" xr:uid="{00000000-0005-0000-0000-00000C570000}"/>
    <cellStyle name="Normal 2 3 4 2 2 3 2 4 2" xfId="26724" xr:uid="{00000000-0005-0000-0000-00000D570000}"/>
    <cellStyle name="Normal 2 3 4 2 2 3 2 5" xfId="18578" xr:uid="{00000000-0005-0000-0000-00000E570000}"/>
    <cellStyle name="Normal 2 3 4 2 2 3 3" xfId="3589" xr:uid="{00000000-0005-0000-0000-00000F570000}"/>
    <cellStyle name="Normal 2 3 4 2 2 3 3 2" xfId="11735" xr:uid="{00000000-0005-0000-0000-000010570000}"/>
    <cellStyle name="Normal 2 3 4 2 2 3 3 2 2" xfId="28031" xr:uid="{00000000-0005-0000-0000-000011570000}"/>
    <cellStyle name="Normal 2 3 4 2 2 3 3 3" xfId="19885" xr:uid="{00000000-0005-0000-0000-000012570000}"/>
    <cellStyle name="Normal 2 3 4 2 2 3 4" xfId="6171" xr:uid="{00000000-0005-0000-0000-000013570000}"/>
    <cellStyle name="Normal 2 3 4 2 2 3 4 2" xfId="14317" xr:uid="{00000000-0005-0000-0000-000014570000}"/>
    <cellStyle name="Normal 2 3 4 2 2 3 4 2 2" xfId="30613" xr:uid="{00000000-0005-0000-0000-000015570000}"/>
    <cellStyle name="Normal 2 3 4 2 2 3 4 3" xfId="22467" xr:uid="{00000000-0005-0000-0000-000016570000}"/>
    <cellStyle name="Normal 2 3 4 2 2 3 5" xfId="9018" xr:uid="{00000000-0005-0000-0000-000017570000}"/>
    <cellStyle name="Normal 2 3 4 2 2 3 5 2" xfId="25314" xr:uid="{00000000-0005-0000-0000-000018570000}"/>
    <cellStyle name="Normal 2 3 4 2 2 3 6" xfId="17168" xr:uid="{00000000-0005-0000-0000-000019570000}"/>
    <cellStyle name="Normal 2 3 4 2 2 4" xfId="1577" xr:uid="{00000000-0005-0000-0000-00001A570000}"/>
    <cellStyle name="Normal 2 3 4 2 2 4 2" xfId="4198" xr:uid="{00000000-0005-0000-0000-00001B570000}"/>
    <cellStyle name="Normal 2 3 4 2 2 4 2 2" xfId="12344" xr:uid="{00000000-0005-0000-0000-00001C570000}"/>
    <cellStyle name="Normal 2 3 4 2 2 4 2 2 2" xfId="28640" xr:uid="{00000000-0005-0000-0000-00001D570000}"/>
    <cellStyle name="Normal 2 3 4 2 2 4 2 3" xfId="20494" xr:uid="{00000000-0005-0000-0000-00001E570000}"/>
    <cellStyle name="Normal 2 3 4 2 2 4 3" xfId="6876" xr:uid="{00000000-0005-0000-0000-00001F570000}"/>
    <cellStyle name="Normal 2 3 4 2 2 4 3 2" xfId="15022" xr:uid="{00000000-0005-0000-0000-000020570000}"/>
    <cellStyle name="Normal 2 3 4 2 2 4 3 2 2" xfId="31318" xr:uid="{00000000-0005-0000-0000-000021570000}"/>
    <cellStyle name="Normal 2 3 4 2 2 4 3 3" xfId="23172" xr:uid="{00000000-0005-0000-0000-000022570000}"/>
    <cellStyle name="Normal 2 3 4 2 2 4 4" xfId="9723" xr:uid="{00000000-0005-0000-0000-000023570000}"/>
    <cellStyle name="Normal 2 3 4 2 2 4 4 2" xfId="26019" xr:uid="{00000000-0005-0000-0000-000024570000}"/>
    <cellStyle name="Normal 2 3 4 2 2 4 5" xfId="17873" xr:uid="{00000000-0005-0000-0000-000025570000}"/>
    <cellStyle name="Normal 2 3 4 2 2 5" xfId="2980" xr:uid="{00000000-0005-0000-0000-000026570000}"/>
    <cellStyle name="Normal 2 3 4 2 2 5 2" xfId="11126" xr:uid="{00000000-0005-0000-0000-000027570000}"/>
    <cellStyle name="Normal 2 3 4 2 2 5 2 2" xfId="27422" xr:uid="{00000000-0005-0000-0000-000028570000}"/>
    <cellStyle name="Normal 2 3 4 2 2 5 3" xfId="19276" xr:uid="{00000000-0005-0000-0000-000029570000}"/>
    <cellStyle name="Normal 2 3 4 2 2 6" xfId="5466" xr:uid="{00000000-0005-0000-0000-00002A570000}"/>
    <cellStyle name="Normal 2 3 4 2 2 6 2" xfId="13612" xr:uid="{00000000-0005-0000-0000-00002B570000}"/>
    <cellStyle name="Normal 2 3 4 2 2 6 2 2" xfId="29908" xr:uid="{00000000-0005-0000-0000-00002C570000}"/>
    <cellStyle name="Normal 2 3 4 2 2 6 3" xfId="21762" xr:uid="{00000000-0005-0000-0000-00002D570000}"/>
    <cellStyle name="Normal 2 3 4 2 2 7" xfId="8313" xr:uid="{00000000-0005-0000-0000-00002E570000}"/>
    <cellStyle name="Normal 2 3 4 2 2 7 2" xfId="24609" xr:uid="{00000000-0005-0000-0000-00002F570000}"/>
    <cellStyle name="Normal 2 3 4 2 2 8" xfId="16463" xr:uid="{00000000-0005-0000-0000-000030570000}"/>
    <cellStyle name="Normal 2 3 4 2 3" xfId="243" xr:uid="{00000000-0005-0000-0000-000031570000}"/>
    <cellStyle name="Normal 2 3 4 2 3 2" xfId="587" xr:uid="{00000000-0005-0000-0000-000032570000}"/>
    <cellStyle name="Normal 2 3 4 2 3 2 2" xfId="1293" xr:uid="{00000000-0005-0000-0000-000033570000}"/>
    <cellStyle name="Normal 2 3 4 2 3 2 2 2" xfId="2703" xr:uid="{00000000-0005-0000-0000-000034570000}"/>
    <cellStyle name="Normal 2 3 4 2 3 2 2 2 2" xfId="5177" xr:uid="{00000000-0005-0000-0000-000035570000}"/>
    <cellStyle name="Normal 2 3 4 2 3 2 2 2 2 2" xfId="13323" xr:uid="{00000000-0005-0000-0000-000036570000}"/>
    <cellStyle name="Normal 2 3 4 2 3 2 2 2 2 2 2" xfId="29619" xr:uid="{00000000-0005-0000-0000-000037570000}"/>
    <cellStyle name="Normal 2 3 4 2 3 2 2 2 2 3" xfId="21473" xr:uid="{00000000-0005-0000-0000-000038570000}"/>
    <cellStyle name="Normal 2 3 4 2 3 2 2 2 3" xfId="8002" xr:uid="{00000000-0005-0000-0000-000039570000}"/>
    <cellStyle name="Normal 2 3 4 2 3 2 2 2 3 2" xfId="16148" xr:uid="{00000000-0005-0000-0000-00003A570000}"/>
    <cellStyle name="Normal 2 3 4 2 3 2 2 2 3 2 2" xfId="32444" xr:uid="{00000000-0005-0000-0000-00003B570000}"/>
    <cellStyle name="Normal 2 3 4 2 3 2 2 2 3 3" xfId="24298" xr:uid="{00000000-0005-0000-0000-00003C570000}"/>
    <cellStyle name="Normal 2 3 4 2 3 2 2 2 4" xfId="10849" xr:uid="{00000000-0005-0000-0000-00003D570000}"/>
    <cellStyle name="Normal 2 3 4 2 3 2 2 2 4 2" xfId="27145" xr:uid="{00000000-0005-0000-0000-00003E570000}"/>
    <cellStyle name="Normal 2 3 4 2 3 2 2 2 5" xfId="18999" xr:uid="{00000000-0005-0000-0000-00003F570000}"/>
    <cellStyle name="Normal 2 3 4 2 3 2 2 3" xfId="3959" xr:uid="{00000000-0005-0000-0000-000040570000}"/>
    <cellStyle name="Normal 2 3 4 2 3 2 2 3 2" xfId="12105" xr:uid="{00000000-0005-0000-0000-000041570000}"/>
    <cellStyle name="Normal 2 3 4 2 3 2 2 3 2 2" xfId="28401" xr:uid="{00000000-0005-0000-0000-000042570000}"/>
    <cellStyle name="Normal 2 3 4 2 3 2 2 3 3" xfId="20255" xr:uid="{00000000-0005-0000-0000-000043570000}"/>
    <cellStyle name="Normal 2 3 4 2 3 2 2 4" xfId="6592" xr:uid="{00000000-0005-0000-0000-000044570000}"/>
    <cellStyle name="Normal 2 3 4 2 3 2 2 4 2" xfId="14738" xr:uid="{00000000-0005-0000-0000-000045570000}"/>
    <cellStyle name="Normal 2 3 4 2 3 2 2 4 2 2" xfId="31034" xr:uid="{00000000-0005-0000-0000-000046570000}"/>
    <cellStyle name="Normal 2 3 4 2 3 2 2 4 3" xfId="22888" xr:uid="{00000000-0005-0000-0000-000047570000}"/>
    <cellStyle name="Normal 2 3 4 2 3 2 2 5" xfId="9439" xr:uid="{00000000-0005-0000-0000-000048570000}"/>
    <cellStyle name="Normal 2 3 4 2 3 2 2 5 2" xfId="25735" xr:uid="{00000000-0005-0000-0000-000049570000}"/>
    <cellStyle name="Normal 2 3 4 2 3 2 2 6" xfId="17589" xr:uid="{00000000-0005-0000-0000-00004A570000}"/>
    <cellStyle name="Normal 2 3 4 2 3 2 3" xfId="1998" xr:uid="{00000000-0005-0000-0000-00004B570000}"/>
    <cellStyle name="Normal 2 3 4 2 3 2 3 2" xfId="4568" xr:uid="{00000000-0005-0000-0000-00004C570000}"/>
    <cellStyle name="Normal 2 3 4 2 3 2 3 2 2" xfId="12714" xr:uid="{00000000-0005-0000-0000-00004D570000}"/>
    <cellStyle name="Normal 2 3 4 2 3 2 3 2 2 2" xfId="29010" xr:uid="{00000000-0005-0000-0000-00004E570000}"/>
    <cellStyle name="Normal 2 3 4 2 3 2 3 2 3" xfId="20864" xr:uid="{00000000-0005-0000-0000-00004F570000}"/>
    <cellStyle name="Normal 2 3 4 2 3 2 3 3" xfId="7297" xr:uid="{00000000-0005-0000-0000-000050570000}"/>
    <cellStyle name="Normal 2 3 4 2 3 2 3 3 2" xfId="15443" xr:uid="{00000000-0005-0000-0000-000051570000}"/>
    <cellStyle name="Normal 2 3 4 2 3 2 3 3 2 2" xfId="31739" xr:uid="{00000000-0005-0000-0000-000052570000}"/>
    <cellStyle name="Normal 2 3 4 2 3 2 3 3 3" xfId="23593" xr:uid="{00000000-0005-0000-0000-000053570000}"/>
    <cellStyle name="Normal 2 3 4 2 3 2 3 4" xfId="10144" xr:uid="{00000000-0005-0000-0000-000054570000}"/>
    <cellStyle name="Normal 2 3 4 2 3 2 3 4 2" xfId="26440" xr:uid="{00000000-0005-0000-0000-000055570000}"/>
    <cellStyle name="Normal 2 3 4 2 3 2 3 5" xfId="18294" xr:uid="{00000000-0005-0000-0000-000056570000}"/>
    <cellStyle name="Normal 2 3 4 2 3 2 4" xfId="3350" xr:uid="{00000000-0005-0000-0000-000057570000}"/>
    <cellStyle name="Normal 2 3 4 2 3 2 4 2" xfId="11496" xr:uid="{00000000-0005-0000-0000-000058570000}"/>
    <cellStyle name="Normal 2 3 4 2 3 2 4 2 2" xfId="27792" xr:uid="{00000000-0005-0000-0000-000059570000}"/>
    <cellStyle name="Normal 2 3 4 2 3 2 4 3" xfId="19646" xr:uid="{00000000-0005-0000-0000-00005A570000}"/>
    <cellStyle name="Normal 2 3 4 2 3 2 5" xfId="5887" xr:uid="{00000000-0005-0000-0000-00005B570000}"/>
    <cellStyle name="Normal 2 3 4 2 3 2 5 2" xfId="14033" xr:uid="{00000000-0005-0000-0000-00005C570000}"/>
    <cellStyle name="Normal 2 3 4 2 3 2 5 2 2" xfId="30329" xr:uid="{00000000-0005-0000-0000-00005D570000}"/>
    <cellStyle name="Normal 2 3 4 2 3 2 5 3" xfId="22183" xr:uid="{00000000-0005-0000-0000-00005E570000}"/>
    <cellStyle name="Normal 2 3 4 2 3 2 6" xfId="8734" xr:uid="{00000000-0005-0000-0000-00005F570000}"/>
    <cellStyle name="Normal 2 3 4 2 3 2 6 2" xfId="25030" xr:uid="{00000000-0005-0000-0000-000060570000}"/>
    <cellStyle name="Normal 2 3 4 2 3 2 7" xfId="16884" xr:uid="{00000000-0005-0000-0000-000061570000}"/>
    <cellStyle name="Normal 2 3 4 2 3 3" xfId="949" xr:uid="{00000000-0005-0000-0000-000062570000}"/>
    <cellStyle name="Normal 2 3 4 2 3 3 2" xfId="2359" xr:uid="{00000000-0005-0000-0000-000063570000}"/>
    <cellStyle name="Normal 2 3 4 2 3 3 2 2" xfId="4881" xr:uid="{00000000-0005-0000-0000-000064570000}"/>
    <cellStyle name="Normal 2 3 4 2 3 3 2 2 2" xfId="13027" xr:uid="{00000000-0005-0000-0000-000065570000}"/>
    <cellStyle name="Normal 2 3 4 2 3 3 2 2 2 2" xfId="29323" xr:uid="{00000000-0005-0000-0000-000066570000}"/>
    <cellStyle name="Normal 2 3 4 2 3 3 2 2 3" xfId="21177" xr:uid="{00000000-0005-0000-0000-000067570000}"/>
    <cellStyle name="Normal 2 3 4 2 3 3 2 3" xfId="7658" xr:uid="{00000000-0005-0000-0000-000068570000}"/>
    <cellStyle name="Normal 2 3 4 2 3 3 2 3 2" xfId="15804" xr:uid="{00000000-0005-0000-0000-000069570000}"/>
    <cellStyle name="Normal 2 3 4 2 3 3 2 3 2 2" xfId="32100" xr:uid="{00000000-0005-0000-0000-00006A570000}"/>
    <cellStyle name="Normal 2 3 4 2 3 3 2 3 3" xfId="23954" xr:uid="{00000000-0005-0000-0000-00006B570000}"/>
    <cellStyle name="Normal 2 3 4 2 3 3 2 4" xfId="10505" xr:uid="{00000000-0005-0000-0000-00006C570000}"/>
    <cellStyle name="Normal 2 3 4 2 3 3 2 4 2" xfId="26801" xr:uid="{00000000-0005-0000-0000-00006D570000}"/>
    <cellStyle name="Normal 2 3 4 2 3 3 2 5" xfId="18655" xr:uid="{00000000-0005-0000-0000-00006E570000}"/>
    <cellStyle name="Normal 2 3 4 2 3 3 3" xfId="3663" xr:uid="{00000000-0005-0000-0000-00006F570000}"/>
    <cellStyle name="Normal 2 3 4 2 3 3 3 2" xfId="11809" xr:uid="{00000000-0005-0000-0000-000070570000}"/>
    <cellStyle name="Normal 2 3 4 2 3 3 3 2 2" xfId="28105" xr:uid="{00000000-0005-0000-0000-000071570000}"/>
    <cellStyle name="Normal 2 3 4 2 3 3 3 3" xfId="19959" xr:uid="{00000000-0005-0000-0000-000072570000}"/>
    <cellStyle name="Normal 2 3 4 2 3 3 4" xfId="6248" xr:uid="{00000000-0005-0000-0000-000073570000}"/>
    <cellStyle name="Normal 2 3 4 2 3 3 4 2" xfId="14394" xr:uid="{00000000-0005-0000-0000-000074570000}"/>
    <cellStyle name="Normal 2 3 4 2 3 3 4 2 2" xfId="30690" xr:uid="{00000000-0005-0000-0000-000075570000}"/>
    <cellStyle name="Normal 2 3 4 2 3 3 4 3" xfId="22544" xr:uid="{00000000-0005-0000-0000-000076570000}"/>
    <cellStyle name="Normal 2 3 4 2 3 3 5" xfId="9095" xr:uid="{00000000-0005-0000-0000-000077570000}"/>
    <cellStyle name="Normal 2 3 4 2 3 3 5 2" xfId="25391" xr:uid="{00000000-0005-0000-0000-000078570000}"/>
    <cellStyle name="Normal 2 3 4 2 3 3 6" xfId="17245" xr:uid="{00000000-0005-0000-0000-000079570000}"/>
    <cellStyle name="Normal 2 3 4 2 3 4" xfId="1654" xr:uid="{00000000-0005-0000-0000-00007A570000}"/>
    <cellStyle name="Normal 2 3 4 2 3 4 2" xfId="4272" xr:uid="{00000000-0005-0000-0000-00007B570000}"/>
    <cellStyle name="Normal 2 3 4 2 3 4 2 2" xfId="12418" xr:uid="{00000000-0005-0000-0000-00007C570000}"/>
    <cellStyle name="Normal 2 3 4 2 3 4 2 2 2" xfId="28714" xr:uid="{00000000-0005-0000-0000-00007D570000}"/>
    <cellStyle name="Normal 2 3 4 2 3 4 2 3" xfId="20568" xr:uid="{00000000-0005-0000-0000-00007E570000}"/>
    <cellStyle name="Normal 2 3 4 2 3 4 3" xfId="6953" xr:uid="{00000000-0005-0000-0000-00007F570000}"/>
    <cellStyle name="Normal 2 3 4 2 3 4 3 2" xfId="15099" xr:uid="{00000000-0005-0000-0000-000080570000}"/>
    <cellStyle name="Normal 2 3 4 2 3 4 3 2 2" xfId="31395" xr:uid="{00000000-0005-0000-0000-000081570000}"/>
    <cellStyle name="Normal 2 3 4 2 3 4 3 3" xfId="23249" xr:uid="{00000000-0005-0000-0000-000082570000}"/>
    <cellStyle name="Normal 2 3 4 2 3 4 4" xfId="9800" xr:uid="{00000000-0005-0000-0000-000083570000}"/>
    <cellStyle name="Normal 2 3 4 2 3 4 4 2" xfId="26096" xr:uid="{00000000-0005-0000-0000-000084570000}"/>
    <cellStyle name="Normal 2 3 4 2 3 4 5" xfId="17950" xr:uid="{00000000-0005-0000-0000-000085570000}"/>
    <cellStyle name="Normal 2 3 4 2 3 5" xfId="3054" xr:uid="{00000000-0005-0000-0000-000086570000}"/>
    <cellStyle name="Normal 2 3 4 2 3 5 2" xfId="11200" xr:uid="{00000000-0005-0000-0000-000087570000}"/>
    <cellStyle name="Normal 2 3 4 2 3 5 2 2" xfId="27496" xr:uid="{00000000-0005-0000-0000-000088570000}"/>
    <cellStyle name="Normal 2 3 4 2 3 5 3" xfId="19350" xr:uid="{00000000-0005-0000-0000-000089570000}"/>
    <cellStyle name="Normal 2 3 4 2 3 6" xfId="5543" xr:uid="{00000000-0005-0000-0000-00008A570000}"/>
    <cellStyle name="Normal 2 3 4 2 3 6 2" xfId="13689" xr:uid="{00000000-0005-0000-0000-00008B570000}"/>
    <cellStyle name="Normal 2 3 4 2 3 6 2 2" xfId="29985" xr:uid="{00000000-0005-0000-0000-00008C570000}"/>
    <cellStyle name="Normal 2 3 4 2 3 6 3" xfId="21839" xr:uid="{00000000-0005-0000-0000-00008D570000}"/>
    <cellStyle name="Normal 2 3 4 2 3 7" xfId="8390" xr:uid="{00000000-0005-0000-0000-00008E570000}"/>
    <cellStyle name="Normal 2 3 4 2 3 7 2" xfId="24686" xr:uid="{00000000-0005-0000-0000-00008F570000}"/>
    <cellStyle name="Normal 2 3 4 2 3 8" xfId="16540" xr:uid="{00000000-0005-0000-0000-000090570000}"/>
    <cellStyle name="Normal 2 3 4 2 4" xfId="330" xr:uid="{00000000-0005-0000-0000-000091570000}"/>
    <cellStyle name="Normal 2 3 4 2 4 2" xfId="674" xr:uid="{00000000-0005-0000-0000-000092570000}"/>
    <cellStyle name="Normal 2 3 4 2 4 2 2" xfId="1380" xr:uid="{00000000-0005-0000-0000-000093570000}"/>
    <cellStyle name="Normal 2 3 4 2 4 2 2 2" xfId="2790" xr:uid="{00000000-0005-0000-0000-000094570000}"/>
    <cellStyle name="Normal 2 3 4 2 4 2 2 2 2" xfId="5251" xr:uid="{00000000-0005-0000-0000-000095570000}"/>
    <cellStyle name="Normal 2 3 4 2 4 2 2 2 2 2" xfId="13397" xr:uid="{00000000-0005-0000-0000-000096570000}"/>
    <cellStyle name="Normal 2 3 4 2 4 2 2 2 2 2 2" xfId="29693" xr:uid="{00000000-0005-0000-0000-000097570000}"/>
    <cellStyle name="Normal 2 3 4 2 4 2 2 2 2 3" xfId="21547" xr:uid="{00000000-0005-0000-0000-000098570000}"/>
    <cellStyle name="Normal 2 3 4 2 4 2 2 2 3" xfId="8089" xr:uid="{00000000-0005-0000-0000-000099570000}"/>
    <cellStyle name="Normal 2 3 4 2 4 2 2 2 3 2" xfId="16235" xr:uid="{00000000-0005-0000-0000-00009A570000}"/>
    <cellStyle name="Normal 2 3 4 2 4 2 2 2 3 2 2" xfId="32531" xr:uid="{00000000-0005-0000-0000-00009B570000}"/>
    <cellStyle name="Normal 2 3 4 2 4 2 2 2 3 3" xfId="24385" xr:uid="{00000000-0005-0000-0000-00009C570000}"/>
    <cellStyle name="Normal 2 3 4 2 4 2 2 2 4" xfId="10936" xr:uid="{00000000-0005-0000-0000-00009D570000}"/>
    <cellStyle name="Normal 2 3 4 2 4 2 2 2 4 2" xfId="27232" xr:uid="{00000000-0005-0000-0000-00009E570000}"/>
    <cellStyle name="Normal 2 3 4 2 4 2 2 2 5" xfId="19086" xr:uid="{00000000-0005-0000-0000-00009F570000}"/>
    <cellStyle name="Normal 2 3 4 2 4 2 2 3" xfId="4033" xr:uid="{00000000-0005-0000-0000-0000A0570000}"/>
    <cellStyle name="Normal 2 3 4 2 4 2 2 3 2" xfId="12179" xr:uid="{00000000-0005-0000-0000-0000A1570000}"/>
    <cellStyle name="Normal 2 3 4 2 4 2 2 3 2 2" xfId="28475" xr:uid="{00000000-0005-0000-0000-0000A2570000}"/>
    <cellStyle name="Normal 2 3 4 2 4 2 2 3 3" xfId="20329" xr:uid="{00000000-0005-0000-0000-0000A3570000}"/>
    <cellStyle name="Normal 2 3 4 2 4 2 2 4" xfId="6679" xr:uid="{00000000-0005-0000-0000-0000A4570000}"/>
    <cellStyle name="Normal 2 3 4 2 4 2 2 4 2" xfId="14825" xr:uid="{00000000-0005-0000-0000-0000A5570000}"/>
    <cellStyle name="Normal 2 3 4 2 4 2 2 4 2 2" xfId="31121" xr:uid="{00000000-0005-0000-0000-0000A6570000}"/>
    <cellStyle name="Normal 2 3 4 2 4 2 2 4 3" xfId="22975" xr:uid="{00000000-0005-0000-0000-0000A7570000}"/>
    <cellStyle name="Normal 2 3 4 2 4 2 2 5" xfId="9526" xr:uid="{00000000-0005-0000-0000-0000A8570000}"/>
    <cellStyle name="Normal 2 3 4 2 4 2 2 5 2" xfId="25822" xr:uid="{00000000-0005-0000-0000-0000A9570000}"/>
    <cellStyle name="Normal 2 3 4 2 4 2 2 6" xfId="17676" xr:uid="{00000000-0005-0000-0000-0000AA570000}"/>
    <cellStyle name="Normal 2 3 4 2 4 2 3" xfId="2085" xr:uid="{00000000-0005-0000-0000-0000AB570000}"/>
    <cellStyle name="Normal 2 3 4 2 4 2 3 2" xfId="4642" xr:uid="{00000000-0005-0000-0000-0000AC570000}"/>
    <cellStyle name="Normal 2 3 4 2 4 2 3 2 2" xfId="12788" xr:uid="{00000000-0005-0000-0000-0000AD570000}"/>
    <cellStyle name="Normal 2 3 4 2 4 2 3 2 2 2" xfId="29084" xr:uid="{00000000-0005-0000-0000-0000AE570000}"/>
    <cellStyle name="Normal 2 3 4 2 4 2 3 2 3" xfId="20938" xr:uid="{00000000-0005-0000-0000-0000AF570000}"/>
    <cellStyle name="Normal 2 3 4 2 4 2 3 3" xfId="7384" xr:uid="{00000000-0005-0000-0000-0000B0570000}"/>
    <cellStyle name="Normal 2 3 4 2 4 2 3 3 2" xfId="15530" xr:uid="{00000000-0005-0000-0000-0000B1570000}"/>
    <cellStyle name="Normal 2 3 4 2 4 2 3 3 2 2" xfId="31826" xr:uid="{00000000-0005-0000-0000-0000B2570000}"/>
    <cellStyle name="Normal 2 3 4 2 4 2 3 3 3" xfId="23680" xr:uid="{00000000-0005-0000-0000-0000B3570000}"/>
    <cellStyle name="Normal 2 3 4 2 4 2 3 4" xfId="10231" xr:uid="{00000000-0005-0000-0000-0000B4570000}"/>
    <cellStyle name="Normal 2 3 4 2 4 2 3 4 2" xfId="26527" xr:uid="{00000000-0005-0000-0000-0000B5570000}"/>
    <cellStyle name="Normal 2 3 4 2 4 2 3 5" xfId="18381" xr:uid="{00000000-0005-0000-0000-0000B6570000}"/>
    <cellStyle name="Normal 2 3 4 2 4 2 4" xfId="3424" xr:uid="{00000000-0005-0000-0000-0000B7570000}"/>
    <cellStyle name="Normal 2 3 4 2 4 2 4 2" xfId="11570" xr:uid="{00000000-0005-0000-0000-0000B8570000}"/>
    <cellStyle name="Normal 2 3 4 2 4 2 4 2 2" xfId="27866" xr:uid="{00000000-0005-0000-0000-0000B9570000}"/>
    <cellStyle name="Normal 2 3 4 2 4 2 4 3" xfId="19720" xr:uid="{00000000-0005-0000-0000-0000BA570000}"/>
    <cellStyle name="Normal 2 3 4 2 4 2 5" xfId="5974" xr:uid="{00000000-0005-0000-0000-0000BB570000}"/>
    <cellStyle name="Normal 2 3 4 2 4 2 5 2" xfId="14120" xr:uid="{00000000-0005-0000-0000-0000BC570000}"/>
    <cellStyle name="Normal 2 3 4 2 4 2 5 2 2" xfId="30416" xr:uid="{00000000-0005-0000-0000-0000BD570000}"/>
    <cellStyle name="Normal 2 3 4 2 4 2 5 3" xfId="22270" xr:uid="{00000000-0005-0000-0000-0000BE570000}"/>
    <cellStyle name="Normal 2 3 4 2 4 2 6" xfId="8821" xr:uid="{00000000-0005-0000-0000-0000BF570000}"/>
    <cellStyle name="Normal 2 3 4 2 4 2 6 2" xfId="25117" xr:uid="{00000000-0005-0000-0000-0000C0570000}"/>
    <cellStyle name="Normal 2 3 4 2 4 2 7" xfId="16971" xr:uid="{00000000-0005-0000-0000-0000C1570000}"/>
    <cellStyle name="Normal 2 3 4 2 4 3" xfId="1036" xr:uid="{00000000-0005-0000-0000-0000C2570000}"/>
    <cellStyle name="Normal 2 3 4 2 4 3 2" xfId="2446" xr:uid="{00000000-0005-0000-0000-0000C3570000}"/>
    <cellStyle name="Normal 2 3 4 2 4 3 2 2" xfId="4955" xr:uid="{00000000-0005-0000-0000-0000C4570000}"/>
    <cellStyle name="Normal 2 3 4 2 4 3 2 2 2" xfId="13101" xr:uid="{00000000-0005-0000-0000-0000C5570000}"/>
    <cellStyle name="Normal 2 3 4 2 4 3 2 2 2 2" xfId="29397" xr:uid="{00000000-0005-0000-0000-0000C6570000}"/>
    <cellStyle name="Normal 2 3 4 2 4 3 2 2 3" xfId="21251" xr:uid="{00000000-0005-0000-0000-0000C7570000}"/>
    <cellStyle name="Normal 2 3 4 2 4 3 2 3" xfId="7745" xr:uid="{00000000-0005-0000-0000-0000C8570000}"/>
    <cellStyle name="Normal 2 3 4 2 4 3 2 3 2" xfId="15891" xr:uid="{00000000-0005-0000-0000-0000C9570000}"/>
    <cellStyle name="Normal 2 3 4 2 4 3 2 3 2 2" xfId="32187" xr:uid="{00000000-0005-0000-0000-0000CA570000}"/>
    <cellStyle name="Normal 2 3 4 2 4 3 2 3 3" xfId="24041" xr:uid="{00000000-0005-0000-0000-0000CB570000}"/>
    <cellStyle name="Normal 2 3 4 2 4 3 2 4" xfId="10592" xr:uid="{00000000-0005-0000-0000-0000CC570000}"/>
    <cellStyle name="Normal 2 3 4 2 4 3 2 4 2" xfId="26888" xr:uid="{00000000-0005-0000-0000-0000CD570000}"/>
    <cellStyle name="Normal 2 3 4 2 4 3 2 5" xfId="18742" xr:uid="{00000000-0005-0000-0000-0000CE570000}"/>
    <cellStyle name="Normal 2 3 4 2 4 3 3" xfId="3737" xr:uid="{00000000-0005-0000-0000-0000CF570000}"/>
    <cellStyle name="Normal 2 3 4 2 4 3 3 2" xfId="11883" xr:uid="{00000000-0005-0000-0000-0000D0570000}"/>
    <cellStyle name="Normal 2 3 4 2 4 3 3 2 2" xfId="28179" xr:uid="{00000000-0005-0000-0000-0000D1570000}"/>
    <cellStyle name="Normal 2 3 4 2 4 3 3 3" xfId="20033" xr:uid="{00000000-0005-0000-0000-0000D2570000}"/>
    <cellStyle name="Normal 2 3 4 2 4 3 4" xfId="6335" xr:uid="{00000000-0005-0000-0000-0000D3570000}"/>
    <cellStyle name="Normal 2 3 4 2 4 3 4 2" xfId="14481" xr:uid="{00000000-0005-0000-0000-0000D4570000}"/>
    <cellStyle name="Normal 2 3 4 2 4 3 4 2 2" xfId="30777" xr:uid="{00000000-0005-0000-0000-0000D5570000}"/>
    <cellStyle name="Normal 2 3 4 2 4 3 4 3" xfId="22631" xr:uid="{00000000-0005-0000-0000-0000D6570000}"/>
    <cellStyle name="Normal 2 3 4 2 4 3 5" xfId="9182" xr:uid="{00000000-0005-0000-0000-0000D7570000}"/>
    <cellStyle name="Normal 2 3 4 2 4 3 5 2" xfId="25478" xr:uid="{00000000-0005-0000-0000-0000D8570000}"/>
    <cellStyle name="Normal 2 3 4 2 4 3 6" xfId="17332" xr:uid="{00000000-0005-0000-0000-0000D9570000}"/>
    <cellStyle name="Normal 2 3 4 2 4 4" xfId="1741" xr:uid="{00000000-0005-0000-0000-0000DA570000}"/>
    <cellStyle name="Normal 2 3 4 2 4 4 2" xfId="4346" xr:uid="{00000000-0005-0000-0000-0000DB570000}"/>
    <cellStyle name="Normal 2 3 4 2 4 4 2 2" xfId="12492" xr:uid="{00000000-0005-0000-0000-0000DC570000}"/>
    <cellStyle name="Normal 2 3 4 2 4 4 2 2 2" xfId="28788" xr:uid="{00000000-0005-0000-0000-0000DD570000}"/>
    <cellStyle name="Normal 2 3 4 2 4 4 2 3" xfId="20642" xr:uid="{00000000-0005-0000-0000-0000DE570000}"/>
    <cellStyle name="Normal 2 3 4 2 4 4 3" xfId="7040" xr:uid="{00000000-0005-0000-0000-0000DF570000}"/>
    <cellStyle name="Normal 2 3 4 2 4 4 3 2" xfId="15186" xr:uid="{00000000-0005-0000-0000-0000E0570000}"/>
    <cellStyle name="Normal 2 3 4 2 4 4 3 2 2" xfId="31482" xr:uid="{00000000-0005-0000-0000-0000E1570000}"/>
    <cellStyle name="Normal 2 3 4 2 4 4 3 3" xfId="23336" xr:uid="{00000000-0005-0000-0000-0000E2570000}"/>
    <cellStyle name="Normal 2 3 4 2 4 4 4" xfId="9887" xr:uid="{00000000-0005-0000-0000-0000E3570000}"/>
    <cellStyle name="Normal 2 3 4 2 4 4 4 2" xfId="26183" xr:uid="{00000000-0005-0000-0000-0000E4570000}"/>
    <cellStyle name="Normal 2 3 4 2 4 4 5" xfId="18037" xr:uid="{00000000-0005-0000-0000-0000E5570000}"/>
    <cellStyle name="Normal 2 3 4 2 4 5" xfId="3128" xr:uid="{00000000-0005-0000-0000-0000E6570000}"/>
    <cellStyle name="Normal 2 3 4 2 4 5 2" xfId="11274" xr:uid="{00000000-0005-0000-0000-0000E7570000}"/>
    <cellStyle name="Normal 2 3 4 2 4 5 2 2" xfId="27570" xr:uid="{00000000-0005-0000-0000-0000E8570000}"/>
    <cellStyle name="Normal 2 3 4 2 4 5 3" xfId="19424" xr:uid="{00000000-0005-0000-0000-0000E9570000}"/>
    <cellStyle name="Normal 2 3 4 2 4 6" xfId="5630" xr:uid="{00000000-0005-0000-0000-0000EA570000}"/>
    <cellStyle name="Normal 2 3 4 2 4 6 2" xfId="13776" xr:uid="{00000000-0005-0000-0000-0000EB570000}"/>
    <cellStyle name="Normal 2 3 4 2 4 6 2 2" xfId="30072" xr:uid="{00000000-0005-0000-0000-0000EC570000}"/>
    <cellStyle name="Normal 2 3 4 2 4 6 3" xfId="21926" xr:uid="{00000000-0005-0000-0000-0000ED570000}"/>
    <cellStyle name="Normal 2 3 4 2 4 7" xfId="8477" xr:uid="{00000000-0005-0000-0000-0000EE570000}"/>
    <cellStyle name="Normal 2 3 4 2 4 7 2" xfId="24773" xr:uid="{00000000-0005-0000-0000-0000EF570000}"/>
    <cellStyle name="Normal 2 3 4 2 4 8" xfId="16627" xr:uid="{00000000-0005-0000-0000-0000F0570000}"/>
    <cellStyle name="Normal 2 3 4 2 5" xfId="420" xr:uid="{00000000-0005-0000-0000-0000F1570000}"/>
    <cellStyle name="Normal 2 3 4 2 5 2" xfId="1126" xr:uid="{00000000-0005-0000-0000-0000F2570000}"/>
    <cellStyle name="Normal 2 3 4 2 5 2 2" xfId="2536" xr:uid="{00000000-0005-0000-0000-0000F3570000}"/>
    <cellStyle name="Normal 2 3 4 2 5 2 2 2" xfId="5029" xr:uid="{00000000-0005-0000-0000-0000F4570000}"/>
    <cellStyle name="Normal 2 3 4 2 5 2 2 2 2" xfId="13175" xr:uid="{00000000-0005-0000-0000-0000F5570000}"/>
    <cellStyle name="Normal 2 3 4 2 5 2 2 2 2 2" xfId="29471" xr:uid="{00000000-0005-0000-0000-0000F6570000}"/>
    <cellStyle name="Normal 2 3 4 2 5 2 2 2 3" xfId="21325" xr:uid="{00000000-0005-0000-0000-0000F7570000}"/>
    <cellStyle name="Normal 2 3 4 2 5 2 2 3" xfId="7835" xr:uid="{00000000-0005-0000-0000-0000F8570000}"/>
    <cellStyle name="Normal 2 3 4 2 5 2 2 3 2" xfId="15981" xr:uid="{00000000-0005-0000-0000-0000F9570000}"/>
    <cellStyle name="Normal 2 3 4 2 5 2 2 3 2 2" xfId="32277" xr:uid="{00000000-0005-0000-0000-0000FA570000}"/>
    <cellStyle name="Normal 2 3 4 2 5 2 2 3 3" xfId="24131" xr:uid="{00000000-0005-0000-0000-0000FB570000}"/>
    <cellStyle name="Normal 2 3 4 2 5 2 2 4" xfId="10682" xr:uid="{00000000-0005-0000-0000-0000FC570000}"/>
    <cellStyle name="Normal 2 3 4 2 5 2 2 4 2" xfId="26978" xr:uid="{00000000-0005-0000-0000-0000FD570000}"/>
    <cellStyle name="Normal 2 3 4 2 5 2 2 5" xfId="18832" xr:uid="{00000000-0005-0000-0000-0000FE570000}"/>
    <cellStyle name="Normal 2 3 4 2 5 2 3" xfId="3811" xr:uid="{00000000-0005-0000-0000-0000FF570000}"/>
    <cellStyle name="Normal 2 3 4 2 5 2 3 2" xfId="11957" xr:uid="{00000000-0005-0000-0000-000000580000}"/>
    <cellStyle name="Normal 2 3 4 2 5 2 3 2 2" xfId="28253" xr:uid="{00000000-0005-0000-0000-000001580000}"/>
    <cellStyle name="Normal 2 3 4 2 5 2 3 3" xfId="20107" xr:uid="{00000000-0005-0000-0000-000002580000}"/>
    <cellStyle name="Normal 2 3 4 2 5 2 4" xfId="6425" xr:uid="{00000000-0005-0000-0000-000003580000}"/>
    <cellStyle name="Normal 2 3 4 2 5 2 4 2" xfId="14571" xr:uid="{00000000-0005-0000-0000-000004580000}"/>
    <cellStyle name="Normal 2 3 4 2 5 2 4 2 2" xfId="30867" xr:uid="{00000000-0005-0000-0000-000005580000}"/>
    <cellStyle name="Normal 2 3 4 2 5 2 4 3" xfId="22721" xr:uid="{00000000-0005-0000-0000-000006580000}"/>
    <cellStyle name="Normal 2 3 4 2 5 2 5" xfId="9272" xr:uid="{00000000-0005-0000-0000-000007580000}"/>
    <cellStyle name="Normal 2 3 4 2 5 2 5 2" xfId="25568" xr:uid="{00000000-0005-0000-0000-000008580000}"/>
    <cellStyle name="Normal 2 3 4 2 5 2 6" xfId="17422" xr:uid="{00000000-0005-0000-0000-000009580000}"/>
    <cellStyle name="Normal 2 3 4 2 5 3" xfId="1831" xr:uid="{00000000-0005-0000-0000-00000A580000}"/>
    <cellStyle name="Normal 2 3 4 2 5 3 2" xfId="4420" xr:uid="{00000000-0005-0000-0000-00000B580000}"/>
    <cellStyle name="Normal 2 3 4 2 5 3 2 2" xfId="12566" xr:uid="{00000000-0005-0000-0000-00000C580000}"/>
    <cellStyle name="Normal 2 3 4 2 5 3 2 2 2" xfId="28862" xr:uid="{00000000-0005-0000-0000-00000D580000}"/>
    <cellStyle name="Normal 2 3 4 2 5 3 2 3" xfId="20716" xr:uid="{00000000-0005-0000-0000-00000E580000}"/>
    <cellStyle name="Normal 2 3 4 2 5 3 3" xfId="7130" xr:uid="{00000000-0005-0000-0000-00000F580000}"/>
    <cellStyle name="Normal 2 3 4 2 5 3 3 2" xfId="15276" xr:uid="{00000000-0005-0000-0000-000010580000}"/>
    <cellStyle name="Normal 2 3 4 2 5 3 3 2 2" xfId="31572" xr:uid="{00000000-0005-0000-0000-000011580000}"/>
    <cellStyle name="Normal 2 3 4 2 5 3 3 3" xfId="23426" xr:uid="{00000000-0005-0000-0000-000012580000}"/>
    <cellStyle name="Normal 2 3 4 2 5 3 4" xfId="9977" xr:uid="{00000000-0005-0000-0000-000013580000}"/>
    <cellStyle name="Normal 2 3 4 2 5 3 4 2" xfId="26273" xr:uid="{00000000-0005-0000-0000-000014580000}"/>
    <cellStyle name="Normal 2 3 4 2 5 3 5" xfId="18127" xr:uid="{00000000-0005-0000-0000-000015580000}"/>
    <cellStyle name="Normal 2 3 4 2 5 4" xfId="3202" xr:uid="{00000000-0005-0000-0000-000016580000}"/>
    <cellStyle name="Normal 2 3 4 2 5 4 2" xfId="11348" xr:uid="{00000000-0005-0000-0000-000017580000}"/>
    <cellStyle name="Normal 2 3 4 2 5 4 2 2" xfId="27644" xr:uid="{00000000-0005-0000-0000-000018580000}"/>
    <cellStyle name="Normal 2 3 4 2 5 4 3" xfId="19498" xr:uid="{00000000-0005-0000-0000-000019580000}"/>
    <cellStyle name="Normal 2 3 4 2 5 5" xfId="5720" xr:uid="{00000000-0005-0000-0000-00001A580000}"/>
    <cellStyle name="Normal 2 3 4 2 5 5 2" xfId="13866" xr:uid="{00000000-0005-0000-0000-00001B580000}"/>
    <cellStyle name="Normal 2 3 4 2 5 5 2 2" xfId="30162" xr:uid="{00000000-0005-0000-0000-00001C580000}"/>
    <cellStyle name="Normal 2 3 4 2 5 5 3" xfId="22016" xr:uid="{00000000-0005-0000-0000-00001D580000}"/>
    <cellStyle name="Normal 2 3 4 2 5 6" xfId="8567" xr:uid="{00000000-0005-0000-0000-00001E580000}"/>
    <cellStyle name="Normal 2 3 4 2 5 6 2" xfId="24863" xr:uid="{00000000-0005-0000-0000-00001F580000}"/>
    <cellStyle name="Normal 2 3 4 2 5 7" xfId="16717" xr:uid="{00000000-0005-0000-0000-000020580000}"/>
    <cellStyle name="Normal 2 3 4 2 6" xfId="782" xr:uid="{00000000-0005-0000-0000-000021580000}"/>
    <cellStyle name="Normal 2 3 4 2 6 2" xfId="2192" xr:uid="{00000000-0005-0000-0000-000022580000}"/>
    <cellStyle name="Normal 2 3 4 2 6 2 2" xfId="4733" xr:uid="{00000000-0005-0000-0000-000023580000}"/>
    <cellStyle name="Normal 2 3 4 2 6 2 2 2" xfId="12879" xr:uid="{00000000-0005-0000-0000-000024580000}"/>
    <cellStyle name="Normal 2 3 4 2 6 2 2 2 2" xfId="29175" xr:uid="{00000000-0005-0000-0000-000025580000}"/>
    <cellStyle name="Normal 2 3 4 2 6 2 2 3" xfId="21029" xr:uid="{00000000-0005-0000-0000-000026580000}"/>
    <cellStyle name="Normal 2 3 4 2 6 2 3" xfId="7491" xr:uid="{00000000-0005-0000-0000-000027580000}"/>
    <cellStyle name="Normal 2 3 4 2 6 2 3 2" xfId="15637" xr:uid="{00000000-0005-0000-0000-000028580000}"/>
    <cellStyle name="Normal 2 3 4 2 6 2 3 2 2" xfId="31933" xr:uid="{00000000-0005-0000-0000-000029580000}"/>
    <cellStyle name="Normal 2 3 4 2 6 2 3 3" xfId="23787" xr:uid="{00000000-0005-0000-0000-00002A580000}"/>
    <cellStyle name="Normal 2 3 4 2 6 2 4" xfId="10338" xr:uid="{00000000-0005-0000-0000-00002B580000}"/>
    <cellStyle name="Normal 2 3 4 2 6 2 4 2" xfId="26634" xr:uid="{00000000-0005-0000-0000-00002C580000}"/>
    <cellStyle name="Normal 2 3 4 2 6 2 5" xfId="18488" xr:uid="{00000000-0005-0000-0000-00002D580000}"/>
    <cellStyle name="Normal 2 3 4 2 6 3" xfId="3515" xr:uid="{00000000-0005-0000-0000-00002E580000}"/>
    <cellStyle name="Normal 2 3 4 2 6 3 2" xfId="11661" xr:uid="{00000000-0005-0000-0000-00002F580000}"/>
    <cellStyle name="Normal 2 3 4 2 6 3 2 2" xfId="27957" xr:uid="{00000000-0005-0000-0000-000030580000}"/>
    <cellStyle name="Normal 2 3 4 2 6 3 3" xfId="19811" xr:uid="{00000000-0005-0000-0000-000031580000}"/>
    <cellStyle name="Normal 2 3 4 2 6 4" xfId="6081" xr:uid="{00000000-0005-0000-0000-000032580000}"/>
    <cellStyle name="Normal 2 3 4 2 6 4 2" xfId="14227" xr:uid="{00000000-0005-0000-0000-000033580000}"/>
    <cellStyle name="Normal 2 3 4 2 6 4 2 2" xfId="30523" xr:uid="{00000000-0005-0000-0000-000034580000}"/>
    <cellStyle name="Normal 2 3 4 2 6 4 3" xfId="22377" xr:uid="{00000000-0005-0000-0000-000035580000}"/>
    <cellStyle name="Normal 2 3 4 2 6 5" xfId="8928" xr:uid="{00000000-0005-0000-0000-000036580000}"/>
    <cellStyle name="Normal 2 3 4 2 6 5 2" xfId="25224" xr:uid="{00000000-0005-0000-0000-000037580000}"/>
    <cellStyle name="Normal 2 3 4 2 6 6" xfId="17078" xr:uid="{00000000-0005-0000-0000-000038580000}"/>
    <cellStyle name="Normal 2 3 4 2 7" xfId="1487" xr:uid="{00000000-0005-0000-0000-000039580000}"/>
    <cellStyle name="Normal 2 3 4 2 7 2" xfId="4124" xr:uid="{00000000-0005-0000-0000-00003A580000}"/>
    <cellStyle name="Normal 2 3 4 2 7 2 2" xfId="12270" xr:uid="{00000000-0005-0000-0000-00003B580000}"/>
    <cellStyle name="Normal 2 3 4 2 7 2 2 2" xfId="28566" xr:uid="{00000000-0005-0000-0000-00003C580000}"/>
    <cellStyle name="Normal 2 3 4 2 7 2 3" xfId="20420" xr:uid="{00000000-0005-0000-0000-00003D580000}"/>
    <cellStyle name="Normal 2 3 4 2 7 3" xfId="6786" xr:uid="{00000000-0005-0000-0000-00003E580000}"/>
    <cellStyle name="Normal 2 3 4 2 7 3 2" xfId="14932" xr:uid="{00000000-0005-0000-0000-00003F580000}"/>
    <cellStyle name="Normal 2 3 4 2 7 3 2 2" xfId="31228" xr:uid="{00000000-0005-0000-0000-000040580000}"/>
    <cellStyle name="Normal 2 3 4 2 7 3 3" xfId="23082" xr:uid="{00000000-0005-0000-0000-000041580000}"/>
    <cellStyle name="Normal 2 3 4 2 7 4" xfId="9633" xr:uid="{00000000-0005-0000-0000-000042580000}"/>
    <cellStyle name="Normal 2 3 4 2 7 4 2" xfId="25929" xr:uid="{00000000-0005-0000-0000-000043580000}"/>
    <cellStyle name="Normal 2 3 4 2 7 5" xfId="17783" xr:uid="{00000000-0005-0000-0000-000044580000}"/>
    <cellStyle name="Normal 2 3 4 2 8" xfId="2906" xr:uid="{00000000-0005-0000-0000-000045580000}"/>
    <cellStyle name="Normal 2 3 4 2 8 2" xfId="11052" xr:uid="{00000000-0005-0000-0000-000046580000}"/>
    <cellStyle name="Normal 2 3 4 2 8 2 2" xfId="27348" xr:uid="{00000000-0005-0000-0000-000047580000}"/>
    <cellStyle name="Normal 2 3 4 2 8 3" xfId="19202" xr:uid="{00000000-0005-0000-0000-000048580000}"/>
    <cellStyle name="Normal 2 3 4 2 9" xfId="5376" xr:uid="{00000000-0005-0000-0000-000049580000}"/>
    <cellStyle name="Normal 2 3 4 2 9 2" xfId="13522" xr:uid="{00000000-0005-0000-0000-00004A580000}"/>
    <cellStyle name="Normal 2 3 4 2 9 2 2" xfId="29818" xr:uid="{00000000-0005-0000-0000-00004B580000}"/>
    <cellStyle name="Normal 2 3 4 2 9 3" xfId="21672" xr:uid="{00000000-0005-0000-0000-00004C580000}"/>
    <cellStyle name="Normal 2 3 4 3" xfId="122" xr:uid="{00000000-0005-0000-0000-00004D580000}"/>
    <cellStyle name="Normal 2 3 4 3 2" xfId="466" xr:uid="{00000000-0005-0000-0000-00004E580000}"/>
    <cellStyle name="Normal 2 3 4 3 2 2" xfId="1172" xr:uid="{00000000-0005-0000-0000-00004F580000}"/>
    <cellStyle name="Normal 2 3 4 3 2 2 2" xfId="2582" xr:uid="{00000000-0005-0000-0000-000050580000}"/>
    <cellStyle name="Normal 2 3 4 3 2 2 2 2" xfId="5067" xr:uid="{00000000-0005-0000-0000-000051580000}"/>
    <cellStyle name="Normal 2 3 4 3 2 2 2 2 2" xfId="13213" xr:uid="{00000000-0005-0000-0000-000052580000}"/>
    <cellStyle name="Normal 2 3 4 3 2 2 2 2 2 2" xfId="29509" xr:uid="{00000000-0005-0000-0000-000053580000}"/>
    <cellStyle name="Normal 2 3 4 3 2 2 2 2 3" xfId="21363" xr:uid="{00000000-0005-0000-0000-000054580000}"/>
    <cellStyle name="Normal 2 3 4 3 2 2 2 3" xfId="7881" xr:uid="{00000000-0005-0000-0000-000055580000}"/>
    <cellStyle name="Normal 2 3 4 3 2 2 2 3 2" xfId="16027" xr:uid="{00000000-0005-0000-0000-000056580000}"/>
    <cellStyle name="Normal 2 3 4 3 2 2 2 3 2 2" xfId="32323" xr:uid="{00000000-0005-0000-0000-000057580000}"/>
    <cellStyle name="Normal 2 3 4 3 2 2 2 3 3" xfId="24177" xr:uid="{00000000-0005-0000-0000-000058580000}"/>
    <cellStyle name="Normal 2 3 4 3 2 2 2 4" xfId="10728" xr:uid="{00000000-0005-0000-0000-000059580000}"/>
    <cellStyle name="Normal 2 3 4 3 2 2 2 4 2" xfId="27024" xr:uid="{00000000-0005-0000-0000-00005A580000}"/>
    <cellStyle name="Normal 2 3 4 3 2 2 2 5" xfId="18878" xr:uid="{00000000-0005-0000-0000-00005B580000}"/>
    <cellStyle name="Normal 2 3 4 3 2 2 3" xfId="3849" xr:uid="{00000000-0005-0000-0000-00005C580000}"/>
    <cellStyle name="Normal 2 3 4 3 2 2 3 2" xfId="11995" xr:uid="{00000000-0005-0000-0000-00005D580000}"/>
    <cellStyle name="Normal 2 3 4 3 2 2 3 2 2" xfId="28291" xr:uid="{00000000-0005-0000-0000-00005E580000}"/>
    <cellStyle name="Normal 2 3 4 3 2 2 3 3" xfId="20145" xr:uid="{00000000-0005-0000-0000-00005F580000}"/>
    <cellStyle name="Normal 2 3 4 3 2 2 4" xfId="6471" xr:uid="{00000000-0005-0000-0000-000060580000}"/>
    <cellStyle name="Normal 2 3 4 3 2 2 4 2" xfId="14617" xr:uid="{00000000-0005-0000-0000-000061580000}"/>
    <cellStyle name="Normal 2 3 4 3 2 2 4 2 2" xfId="30913" xr:uid="{00000000-0005-0000-0000-000062580000}"/>
    <cellStyle name="Normal 2 3 4 3 2 2 4 3" xfId="22767" xr:uid="{00000000-0005-0000-0000-000063580000}"/>
    <cellStyle name="Normal 2 3 4 3 2 2 5" xfId="9318" xr:uid="{00000000-0005-0000-0000-000064580000}"/>
    <cellStyle name="Normal 2 3 4 3 2 2 5 2" xfId="25614" xr:uid="{00000000-0005-0000-0000-000065580000}"/>
    <cellStyle name="Normal 2 3 4 3 2 2 6" xfId="17468" xr:uid="{00000000-0005-0000-0000-000066580000}"/>
    <cellStyle name="Normal 2 3 4 3 2 3" xfId="1877" xr:uid="{00000000-0005-0000-0000-000067580000}"/>
    <cellStyle name="Normal 2 3 4 3 2 3 2" xfId="4458" xr:uid="{00000000-0005-0000-0000-000068580000}"/>
    <cellStyle name="Normal 2 3 4 3 2 3 2 2" xfId="12604" xr:uid="{00000000-0005-0000-0000-000069580000}"/>
    <cellStyle name="Normal 2 3 4 3 2 3 2 2 2" xfId="28900" xr:uid="{00000000-0005-0000-0000-00006A580000}"/>
    <cellStyle name="Normal 2 3 4 3 2 3 2 3" xfId="20754" xr:uid="{00000000-0005-0000-0000-00006B580000}"/>
    <cellStyle name="Normal 2 3 4 3 2 3 3" xfId="7176" xr:uid="{00000000-0005-0000-0000-00006C580000}"/>
    <cellStyle name="Normal 2 3 4 3 2 3 3 2" xfId="15322" xr:uid="{00000000-0005-0000-0000-00006D580000}"/>
    <cellStyle name="Normal 2 3 4 3 2 3 3 2 2" xfId="31618" xr:uid="{00000000-0005-0000-0000-00006E580000}"/>
    <cellStyle name="Normal 2 3 4 3 2 3 3 3" xfId="23472" xr:uid="{00000000-0005-0000-0000-00006F580000}"/>
    <cellStyle name="Normal 2 3 4 3 2 3 4" xfId="10023" xr:uid="{00000000-0005-0000-0000-000070580000}"/>
    <cellStyle name="Normal 2 3 4 3 2 3 4 2" xfId="26319" xr:uid="{00000000-0005-0000-0000-000071580000}"/>
    <cellStyle name="Normal 2 3 4 3 2 3 5" xfId="18173" xr:uid="{00000000-0005-0000-0000-000072580000}"/>
    <cellStyle name="Normal 2 3 4 3 2 4" xfId="3240" xr:uid="{00000000-0005-0000-0000-000073580000}"/>
    <cellStyle name="Normal 2 3 4 3 2 4 2" xfId="11386" xr:uid="{00000000-0005-0000-0000-000074580000}"/>
    <cellStyle name="Normal 2 3 4 3 2 4 2 2" xfId="27682" xr:uid="{00000000-0005-0000-0000-000075580000}"/>
    <cellStyle name="Normal 2 3 4 3 2 4 3" xfId="19536" xr:uid="{00000000-0005-0000-0000-000076580000}"/>
    <cellStyle name="Normal 2 3 4 3 2 5" xfId="5766" xr:uid="{00000000-0005-0000-0000-000077580000}"/>
    <cellStyle name="Normal 2 3 4 3 2 5 2" xfId="13912" xr:uid="{00000000-0005-0000-0000-000078580000}"/>
    <cellStyle name="Normal 2 3 4 3 2 5 2 2" xfId="30208" xr:uid="{00000000-0005-0000-0000-000079580000}"/>
    <cellStyle name="Normal 2 3 4 3 2 5 3" xfId="22062" xr:uid="{00000000-0005-0000-0000-00007A580000}"/>
    <cellStyle name="Normal 2 3 4 3 2 6" xfId="8613" xr:uid="{00000000-0005-0000-0000-00007B580000}"/>
    <cellStyle name="Normal 2 3 4 3 2 6 2" xfId="24909" xr:uid="{00000000-0005-0000-0000-00007C580000}"/>
    <cellStyle name="Normal 2 3 4 3 2 7" xfId="16763" xr:uid="{00000000-0005-0000-0000-00007D580000}"/>
    <cellStyle name="Normal 2 3 4 3 3" xfId="828" xr:uid="{00000000-0005-0000-0000-00007E580000}"/>
    <cellStyle name="Normal 2 3 4 3 3 2" xfId="2238" xr:uid="{00000000-0005-0000-0000-00007F580000}"/>
    <cellStyle name="Normal 2 3 4 3 3 2 2" xfId="4771" xr:uid="{00000000-0005-0000-0000-000080580000}"/>
    <cellStyle name="Normal 2 3 4 3 3 2 2 2" xfId="12917" xr:uid="{00000000-0005-0000-0000-000081580000}"/>
    <cellStyle name="Normal 2 3 4 3 3 2 2 2 2" xfId="29213" xr:uid="{00000000-0005-0000-0000-000082580000}"/>
    <cellStyle name="Normal 2 3 4 3 3 2 2 3" xfId="21067" xr:uid="{00000000-0005-0000-0000-000083580000}"/>
    <cellStyle name="Normal 2 3 4 3 3 2 3" xfId="7537" xr:uid="{00000000-0005-0000-0000-000084580000}"/>
    <cellStyle name="Normal 2 3 4 3 3 2 3 2" xfId="15683" xr:uid="{00000000-0005-0000-0000-000085580000}"/>
    <cellStyle name="Normal 2 3 4 3 3 2 3 2 2" xfId="31979" xr:uid="{00000000-0005-0000-0000-000086580000}"/>
    <cellStyle name="Normal 2 3 4 3 3 2 3 3" xfId="23833" xr:uid="{00000000-0005-0000-0000-000087580000}"/>
    <cellStyle name="Normal 2 3 4 3 3 2 4" xfId="10384" xr:uid="{00000000-0005-0000-0000-000088580000}"/>
    <cellStyle name="Normal 2 3 4 3 3 2 4 2" xfId="26680" xr:uid="{00000000-0005-0000-0000-000089580000}"/>
    <cellStyle name="Normal 2 3 4 3 3 2 5" xfId="18534" xr:uid="{00000000-0005-0000-0000-00008A580000}"/>
    <cellStyle name="Normal 2 3 4 3 3 3" xfId="3553" xr:uid="{00000000-0005-0000-0000-00008B580000}"/>
    <cellStyle name="Normal 2 3 4 3 3 3 2" xfId="11699" xr:uid="{00000000-0005-0000-0000-00008C580000}"/>
    <cellStyle name="Normal 2 3 4 3 3 3 2 2" xfId="27995" xr:uid="{00000000-0005-0000-0000-00008D580000}"/>
    <cellStyle name="Normal 2 3 4 3 3 3 3" xfId="19849" xr:uid="{00000000-0005-0000-0000-00008E580000}"/>
    <cellStyle name="Normal 2 3 4 3 3 4" xfId="6127" xr:uid="{00000000-0005-0000-0000-00008F580000}"/>
    <cellStyle name="Normal 2 3 4 3 3 4 2" xfId="14273" xr:uid="{00000000-0005-0000-0000-000090580000}"/>
    <cellStyle name="Normal 2 3 4 3 3 4 2 2" xfId="30569" xr:uid="{00000000-0005-0000-0000-000091580000}"/>
    <cellStyle name="Normal 2 3 4 3 3 4 3" xfId="22423" xr:uid="{00000000-0005-0000-0000-000092580000}"/>
    <cellStyle name="Normal 2 3 4 3 3 5" xfId="8974" xr:uid="{00000000-0005-0000-0000-000093580000}"/>
    <cellStyle name="Normal 2 3 4 3 3 5 2" xfId="25270" xr:uid="{00000000-0005-0000-0000-000094580000}"/>
    <cellStyle name="Normal 2 3 4 3 3 6" xfId="17124" xr:uid="{00000000-0005-0000-0000-000095580000}"/>
    <cellStyle name="Normal 2 3 4 3 4" xfId="1533" xr:uid="{00000000-0005-0000-0000-000096580000}"/>
    <cellStyle name="Normal 2 3 4 3 4 2" xfId="4162" xr:uid="{00000000-0005-0000-0000-000097580000}"/>
    <cellStyle name="Normal 2 3 4 3 4 2 2" xfId="12308" xr:uid="{00000000-0005-0000-0000-000098580000}"/>
    <cellStyle name="Normal 2 3 4 3 4 2 2 2" xfId="28604" xr:uid="{00000000-0005-0000-0000-000099580000}"/>
    <cellStyle name="Normal 2 3 4 3 4 2 3" xfId="20458" xr:uid="{00000000-0005-0000-0000-00009A580000}"/>
    <cellStyle name="Normal 2 3 4 3 4 3" xfId="6832" xr:uid="{00000000-0005-0000-0000-00009B580000}"/>
    <cellStyle name="Normal 2 3 4 3 4 3 2" xfId="14978" xr:uid="{00000000-0005-0000-0000-00009C580000}"/>
    <cellStyle name="Normal 2 3 4 3 4 3 2 2" xfId="31274" xr:uid="{00000000-0005-0000-0000-00009D580000}"/>
    <cellStyle name="Normal 2 3 4 3 4 3 3" xfId="23128" xr:uid="{00000000-0005-0000-0000-00009E580000}"/>
    <cellStyle name="Normal 2 3 4 3 4 4" xfId="9679" xr:uid="{00000000-0005-0000-0000-00009F580000}"/>
    <cellStyle name="Normal 2 3 4 3 4 4 2" xfId="25975" xr:uid="{00000000-0005-0000-0000-0000A0580000}"/>
    <cellStyle name="Normal 2 3 4 3 4 5" xfId="17829" xr:uid="{00000000-0005-0000-0000-0000A1580000}"/>
    <cellStyle name="Normal 2 3 4 3 5" xfId="2944" xr:uid="{00000000-0005-0000-0000-0000A2580000}"/>
    <cellStyle name="Normal 2 3 4 3 5 2" xfId="11090" xr:uid="{00000000-0005-0000-0000-0000A3580000}"/>
    <cellStyle name="Normal 2 3 4 3 5 2 2" xfId="27386" xr:uid="{00000000-0005-0000-0000-0000A4580000}"/>
    <cellStyle name="Normal 2 3 4 3 5 3" xfId="19240" xr:uid="{00000000-0005-0000-0000-0000A5580000}"/>
    <cellStyle name="Normal 2 3 4 3 6" xfId="5422" xr:uid="{00000000-0005-0000-0000-0000A6580000}"/>
    <cellStyle name="Normal 2 3 4 3 6 2" xfId="13568" xr:uid="{00000000-0005-0000-0000-0000A7580000}"/>
    <cellStyle name="Normal 2 3 4 3 6 2 2" xfId="29864" xr:uid="{00000000-0005-0000-0000-0000A8580000}"/>
    <cellStyle name="Normal 2 3 4 3 6 3" xfId="21718" xr:uid="{00000000-0005-0000-0000-0000A9580000}"/>
    <cellStyle name="Normal 2 3 4 3 7" xfId="8269" xr:uid="{00000000-0005-0000-0000-0000AA580000}"/>
    <cellStyle name="Normal 2 3 4 3 7 2" xfId="24565" xr:uid="{00000000-0005-0000-0000-0000AB580000}"/>
    <cellStyle name="Normal 2 3 4 3 8" xfId="16419" xr:uid="{00000000-0005-0000-0000-0000AC580000}"/>
    <cellStyle name="Normal 2 3 4 4" xfId="207" xr:uid="{00000000-0005-0000-0000-0000AD580000}"/>
    <cellStyle name="Normal 2 3 4 4 2" xfId="551" xr:uid="{00000000-0005-0000-0000-0000AE580000}"/>
    <cellStyle name="Normal 2 3 4 4 2 2" xfId="1257" xr:uid="{00000000-0005-0000-0000-0000AF580000}"/>
    <cellStyle name="Normal 2 3 4 4 2 2 2" xfId="2667" xr:uid="{00000000-0005-0000-0000-0000B0580000}"/>
    <cellStyle name="Normal 2 3 4 4 2 2 2 2" xfId="5141" xr:uid="{00000000-0005-0000-0000-0000B1580000}"/>
    <cellStyle name="Normal 2 3 4 4 2 2 2 2 2" xfId="13287" xr:uid="{00000000-0005-0000-0000-0000B2580000}"/>
    <cellStyle name="Normal 2 3 4 4 2 2 2 2 2 2" xfId="29583" xr:uid="{00000000-0005-0000-0000-0000B3580000}"/>
    <cellStyle name="Normal 2 3 4 4 2 2 2 2 3" xfId="21437" xr:uid="{00000000-0005-0000-0000-0000B4580000}"/>
    <cellStyle name="Normal 2 3 4 4 2 2 2 3" xfId="7966" xr:uid="{00000000-0005-0000-0000-0000B5580000}"/>
    <cellStyle name="Normal 2 3 4 4 2 2 2 3 2" xfId="16112" xr:uid="{00000000-0005-0000-0000-0000B6580000}"/>
    <cellStyle name="Normal 2 3 4 4 2 2 2 3 2 2" xfId="32408" xr:uid="{00000000-0005-0000-0000-0000B7580000}"/>
    <cellStyle name="Normal 2 3 4 4 2 2 2 3 3" xfId="24262" xr:uid="{00000000-0005-0000-0000-0000B8580000}"/>
    <cellStyle name="Normal 2 3 4 4 2 2 2 4" xfId="10813" xr:uid="{00000000-0005-0000-0000-0000B9580000}"/>
    <cellStyle name="Normal 2 3 4 4 2 2 2 4 2" xfId="27109" xr:uid="{00000000-0005-0000-0000-0000BA580000}"/>
    <cellStyle name="Normal 2 3 4 4 2 2 2 5" xfId="18963" xr:uid="{00000000-0005-0000-0000-0000BB580000}"/>
    <cellStyle name="Normal 2 3 4 4 2 2 3" xfId="3923" xr:uid="{00000000-0005-0000-0000-0000BC580000}"/>
    <cellStyle name="Normal 2 3 4 4 2 2 3 2" xfId="12069" xr:uid="{00000000-0005-0000-0000-0000BD580000}"/>
    <cellStyle name="Normal 2 3 4 4 2 2 3 2 2" xfId="28365" xr:uid="{00000000-0005-0000-0000-0000BE580000}"/>
    <cellStyle name="Normal 2 3 4 4 2 2 3 3" xfId="20219" xr:uid="{00000000-0005-0000-0000-0000BF580000}"/>
    <cellStyle name="Normal 2 3 4 4 2 2 4" xfId="6556" xr:uid="{00000000-0005-0000-0000-0000C0580000}"/>
    <cellStyle name="Normal 2 3 4 4 2 2 4 2" xfId="14702" xr:uid="{00000000-0005-0000-0000-0000C1580000}"/>
    <cellStyle name="Normal 2 3 4 4 2 2 4 2 2" xfId="30998" xr:uid="{00000000-0005-0000-0000-0000C2580000}"/>
    <cellStyle name="Normal 2 3 4 4 2 2 4 3" xfId="22852" xr:uid="{00000000-0005-0000-0000-0000C3580000}"/>
    <cellStyle name="Normal 2 3 4 4 2 2 5" xfId="9403" xr:uid="{00000000-0005-0000-0000-0000C4580000}"/>
    <cellStyle name="Normal 2 3 4 4 2 2 5 2" xfId="25699" xr:uid="{00000000-0005-0000-0000-0000C5580000}"/>
    <cellStyle name="Normal 2 3 4 4 2 2 6" xfId="17553" xr:uid="{00000000-0005-0000-0000-0000C6580000}"/>
    <cellStyle name="Normal 2 3 4 4 2 3" xfId="1962" xr:uid="{00000000-0005-0000-0000-0000C7580000}"/>
    <cellStyle name="Normal 2 3 4 4 2 3 2" xfId="4532" xr:uid="{00000000-0005-0000-0000-0000C8580000}"/>
    <cellStyle name="Normal 2 3 4 4 2 3 2 2" xfId="12678" xr:uid="{00000000-0005-0000-0000-0000C9580000}"/>
    <cellStyle name="Normal 2 3 4 4 2 3 2 2 2" xfId="28974" xr:uid="{00000000-0005-0000-0000-0000CA580000}"/>
    <cellStyle name="Normal 2 3 4 4 2 3 2 3" xfId="20828" xr:uid="{00000000-0005-0000-0000-0000CB580000}"/>
    <cellStyle name="Normal 2 3 4 4 2 3 3" xfId="7261" xr:uid="{00000000-0005-0000-0000-0000CC580000}"/>
    <cellStyle name="Normal 2 3 4 4 2 3 3 2" xfId="15407" xr:uid="{00000000-0005-0000-0000-0000CD580000}"/>
    <cellStyle name="Normal 2 3 4 4 2 3 3 2 2" xfId="31703" xr:uid="{00000000-0005-0000-0000-0000CE580000}"/>
    <cellStyle name="Normal 2 3 4 4 2 3 3 3" xfId="23557" xr:uid="{00000000-0005-0000-0000-0000CF580000}"/>
    <cellStyle name="Normal 2 3 4 4 2 3 4" xfId="10108" xr:uid="{00000000-0005-0000-0000-0000D0580000}"/>
    <cellStyle name="Normal 2 3 4 4 2 3 4 2" xfId="26404" xr:uid="{00000000-0005-0000-0000-0000D1580000}"/>
    <cellStyle name="Normal 2 3 4 4 2 3 5" xfId="18258" xr:uid="{00000000-0005-0000-0000-0000D2580000}"/>
    <cellStyle name="Normal 2 3 4 4 2 4" xfId="3314" xr:uid="{00000000-0005-0000-0000-0000D3580000}"/>
    <cellStyle name="Normal 2 3 4 4 2 4 2" xfId="11460" xr:uid="{00000000-0005-0000-0000-0000D4580000}"/>
    <cellStyle name="Normal 2 3 4 4 2 4 2 2" xfId="27756" xr:uid="{00000000-0005-0000-0000-0000D5580000}"/>
    <cellStyle name="Normal 2 3 4 4 2 4 3" xfId="19610" xr:uid="{00000000-0005-0000-0000-0000D6580000}"/>
    <cellStyle name="Normal 2 3 4 4 2 5" xfId="5851" xr:uid="{00000000-0005-0000-0000-0000D7580000}"/>
    <cellStyle name="Normal 2 3 4 4 2 5 2" xfId="13997" xr:uid="{00000000-0005-0000-0000-0000D8580000}"/>
    <cellStyle name="Normal 2 3 4 4 2 5 2 2" xfId="30293" xr:uid="{00000000-0005-0000-0000-0000D9580000}"/>
    <cellStyle name="Normal 2 3 4 4 2 5 3" xfId="22147" xr:uid="{00000000-0005-0000-0000-0000DA580000}"/>
    <cellStyle name="Normal 2 3 4 4 2 6" xfId="8698" xr:uid="{00000000-0005-0000-0000-0000DB580000}"/>
    <cellStyle name="Normal 2 3 4 4 2 6 2" xfId="24994" xr:uid="{00000000-0005-0000-0000-0000DC580000}"/>
    <cellStyle name="Normal 2 3 4 4 2 7" xfId="16848" xr:uid="{00000000-0005-0000-0000-0000DD580000}"/>
    <cellStyle name="Normal 2 3 4 4 3" xfId="913" xr:uid="{00000000-0005-0000-0000-0000DE580000}"/>
    <cellStyle name="Normal 2 3 4 4 3 2" xfId="2323" xr:uid="{00000000-0005-0000-0000-0000DF580000}"/>
    <cellStyle name="Normal 2 3 4 4 3 2 2" xfId="4845" xr:uid="{00000000-0005-0000-0000-0000E0580000}"/>
    <cellStyle name="Normal 2 3 4 4 3 2 2 2" xfId="12991" xr:uid="{00000000-0005-0000-0000-0000E1580000}"/>
    <cellStyle name="Normal 2 3 4 4 3 2 2 2 2" xfId="29287" xr:uid="{00000000-0005-0000-0000-0000E2580000}"/>
    <cellStyle name="Normal 2 3 4 4 3 2 2 3" xfId="21141" xr:uid="{00000000-0005-0000-0000-0000E3580000}"/>
    <cellStyle name="Normal 2 3 4 4 3 2 3" xfId="7622" xr:uid="{00000000-0005-0000-0000-0000E4580000}"/>
    <cellStyle name="Normal 2 3 4 4 3 2 3 2" xfId="15768" xr:uid="{00000000-0005-0000-0000-0000E5580000}"/>
    <cellStyle name="Normal 2 3 4 4 3 2 3 2 2" xfId="32064" xr:uid="{00000000-0005-0000-0000-0000E6580000}"/>
    <cellStyle name="Normal 2 3 4 4 3 2 3 3" xfId="23918" xr:uid="{00000000-0005-0000-0000-0000E7580000}"/>
    <cellStyle name="Normal 2 3 4 4 3 2 4" xfId="10469" xr:uid="{00000000-0005-0000-0000-0000E8580000}"/>
    <cellStyle name="Normal 2 3 4 4 3 2 4 2" xfId="26765" xr:uid="{00000000-0005-0000-0000-0000E9580000}"/>
    <cellStyle name="Normal 2 3 4 4 3 2 5" xfId="18619" xr:uid="{00000000-0005-0000-0000-0000EA580000}"/>
    <cellStyle name="Normal 2 3 4 4 3 3" xfId="3627" xr:uid="{00000000-0005-0000-0000-0000EB580000}"/>
    <cellStyle name="Normal 2 3 4 4 3 3 2" xfId="11773" xr:uid="{00000000-0005-0000-0000-0000EC580000}"/>
    <cellStyle name="Normal 2 3 4 4 3 3 2 2" xfId="28069" xr:uid="{00000000-0005-0000-0000-0000ED580000}"/>
    <cellStyle name="Normal 2 3 4 4 3 3 3" xfId="19923" xr:uid="{00000000-0005-0000-0000-0000EE580000}"/>
    <cellStyle name="Normal 2 3 4 4 3 4" xfId="6212" xr:uid="{00000000-0005-0000-0000-0000EF580000}"/>
    <cellStyle name="Normal 2 3 4 4 3 4 2" xfId="14358" xr:uid="{00000000-0005-0000-0000-0000F0580000}"/>
    <cellStyle name="Normal 2 3 4 4 3 4 2 2" xfId="30654" xr:uid="{00000000-0005-0000-0000-0000F1580000}"/>
    <cellStyle name="Normal 2 3 4 4 3 4 3" xfId="22508" xr:uid="{00000000-0005-0000-0000-0000F2580000}"/>
    <cellStyle name="Normal 2 3 4 4 3 5" xfId="9059" xr:uid="{00000000-0005-0000-0000-0000F3580000}"/>
    <cellStyle name="Normal 2 3 4 4 3 5 2" xfId="25355" xr:uid="{00000000-0005-0000-0000-0000F4580000}"/>
    <cellStyle name="Normal 2 3 4 4 3 6" xfId="17209" xr:uid="{00000000-0005-0000-0000-0000F5580000}"/>
    <cellStyle name="Normal 2 3 4 4 4" xfId="1618" xr:uid="{00000000-0005-0000-0000-0000F6580000}"/>
    <cellStyle name="Normal 2 3 4 4 4 2" xfId="4236" xr:uid="{00000000-0005-0000-0000-0000F7580000}"/>
    <cellStyle name="Normal 2 3 4 4 4 2 2" xfId="12382" xr:uid="{00000000-0005-0000-0000-0000F8580000}"/>
    <cellStyle name="Normal 2 3 4 4 4 2 2 2" xfId="28678" xr:uid="{00000000-0005-0000-0000-0000F9580000}"/>
    <cellStyle name="Normal 2 3 4 4 4 2 3" xfId="20532" xr:uid="{00000000-0005-0000-0000-0000FA580000}"/>
    <cellStyle name="Normal 2 3 4 4 4 3" xfId="6917" xr:uid="{00000000-0005-0000-0000-0000FB580000}"/>
    <cellStyle name="Normal 2 3 4 4 4 3 2" xfId="15063" xr:uid="{00000000-0005-0000-0000-0000FC580000}"/>
    <cellStyle name="Normal 2 3 4 4 4 3 2 2" xfId="31359" xr:uid="{00000000-0005-0000-0000-0000FD580000}"/>
    <cellStyle name="Normal 2 3 4 4 4 3 3" xfId="23213" xr:uid="{00000000-0005-0000-0000-0000FE580000}"/>
    <cellStyle name="Normal 2 3 4 4 4 4" xfId="9764" xr:uid="{00000000-0005-0000-0000-0000FF580000}"/>
    <cellStyle name="Normal 2 3 4 4 4 4 2" xfId="26060" xr:uid="{00000000-0005-0000-0000-000000590000}"/>
    <cellStyle name="Normal 2 3 4 4 4 5" xfId="17914" xr:uid="{00000000-0005-0000-0000-000001590000}"/>
    <cellStyle name="Normal 2 3 4 4 5" xfId="3018" xr:uid="{00000000-0005-0000-0000-000002590000}"/>
    <cellStyle name="Normal 2 3 4 4 5 2" xfId="11164" xr:uid="{00000000-0005-0000-0000-000003590000}"/>
    <cellStyle name="Normal 2 3 4 4 5 2 2" xfId="27460" xr:uid="{00000000-0005-0000-0000-000004590000}"/>
    <cellStyle name="Normal 2 3 4 4 5 3" xfId="19314" xr:uid="{00000000-0005-0000-0000-000005590000}"/>
    <cellStyle name="Normal 2 3 4 4 6" xfId="5507" xr:uid="{00000000-0005-0000-0000-000006590000}"/>
    <cellStyle name="Normal 2 3 4 4 6 2" xfId="13653" xr:uid="{00000000-0005-0000-0000-000007590000}"/>
    <cellStyle name="Normal 2 3 4 4 6 2 2" xfId="29949" xr:uid="{00000000-0005-0000-0000-000008590000}"/>
    <cellStyle name="Normal 2 3 4 4 6 3" xfId="21803" xr:uid="{00000000-0005-0000-0000-000009590000}"/>
    <cellStyle name="Normal 2 3 4 4 7" xfId="8354" xr:uid="{00000000-0005-0000-0000-00000A590000}"/>
    <cellStyle name="Normal 2 3 4 4 7 2" xfId="24650" xr:uid="{00000000-0005-0000-0000-00000B590000}"/>
    <cellStyle name="Normal 2 3 4 4 8" xfId="16504" xr:uid="{00000000-0005-0000-0000-00000C590000}"/>
    <cellStyle name="Normal 2 3 4 5" xfId="286" xr:uid="{00000000-0005-0000-0000-00000D590000}"/>
    <cellStyle name="Normal 2 3 4 5 2" xfId="630" xr:uid="{00000000-0005-0000-0000-00000E590000}"/>
    <cellStyle name="Normal 2 3 4 5 2 2" xfId="1336" xr:uid="{00000000-0005-0000-0000-00000F590000}"/>
    <cellStyle name="Normal 2 3 4 5 2 2 2" xfId="2746" xr:uid="{00000000-0005-0000-0000-000010590000}"/>
    <cellStyle name="Normal 2 3 4 5 2 2 2 2" xfId="5215" xr:uid="{00000000-0005-0000-0000-000011590000}"/>
    <cellStyle name="Normal 2 3 4 5 2 2 2 2 2" xfId="13361" xr:uid="{00000000-0005-0000-0000-000012590000}"/>
    <cellStyle name="Normal 2 3 4 5 2 2 2 2 2 2" xfId="29657" xr:uid="{00000000-0005-0000-0000-000013590000}"/>
    <cellStyle name="Normal 2 3 4 5 2 2 2 2 3" xfId="21511" xr:uid="{00000000-0005-0000-0000-000014590000}"/>
    <cellStyle name="Normal 2 3 4 5 2 2 2 3" xfId="8045" xr:uid="{00000000-0005-0000-0000-000015590000}"/>
    <cellStyle name="Normal 2 3 4 5 2 2 2 3 2" xfId="16191" xr:uid="{00000000-0005-0000-0000-000016590000}"/>
    <cellStyle name="Normal 2 3 4 5 2 2 2 3 2 2" xfId="32487" xr:uid="{00000000-0005-0000-0000-000017590000}"/>
    <cellStyle name="Normal 2 3 4 5 2 2 2 3 3" xfId="24341" xr:uid="{00000000-0005-0000-0000-000018590000}"/>
    <cellStyle name="Normal 2 3 4 5 2 2 2 4" xfId="10892" xr:uid="{00000000-0005-0000-0000-000019590000}"/>
    <cellStyle name="Normal 2 3 4 5 2 2 2 4 2" xfId="27188" xr:uid="{00000000-0005-0000-0000-00001A590000}"/>
    <cellStyle name="Normal 2 3 4 5 2 2 2 5" xfId="19042" xr:uid="{00000000-0005-0000-0000-00001B590000}"/>
    <cellStyle name="Normal 2 3 4 5 2 2 3" xfId="3997" xr:uid="{00000000-0005-0000-0000-00001C590000}"/>
    <cellStyle name="Normal 2 3 4 5 2 2 3 2" xfId="12143" xr:uid="{00000000-0005-0000-0000-00001D590000}"/>
    <cellStyle name="Normal 2 3 4 5 2 2 3 2 2" xfId="28439" xr:uid="{00000000-0005-0000-0000-00001E590000}"/>
    <cellStyle name="Normal 2 3 4 5 2 2 3 3" xfId="20293" xr:uid="{00000000-0005-0000-0000-00001F590000}"/>
    <cellStyle name="Normal 2 3 4 5 2 2 4" xfId="6635" xr:uid="{00000000-0005-0000-0000-000020590000}"/>
    <cellStyle name="Normal 2 3 4 5 2 2 4 2" xfId="14781" xr:uid="{00000000-0005-0000-0000-000021590000}"/>
    <cellStyle name="Normal 2 3 4 5 2 2 4 2 2" xfId="31077" xr:uid="{00000000-0005-0000-0000-000022590000}"/>
    <cellStyle name="Normal 2 3 4 5 2 2 4 3" xfId="22931" xr:uid="{00000000-0005-0000-0000-000023590000}"/>
    <cellStyle name="Normal 2 3 4 5 2 2 5" xfId="9482" xr:uid="{00000000-0005-0000-0000-000024590000}"/>
    <cellStyle name="Normal 2 3 4 5 2 2 5 2" xfId="25778" xr:uid="{00000000-0005-0000-0000-000025590000}"/>
    <cellStyle name="Normal 2 3 4 5 2 2 6" xfId="17632" xr:uid="{00000000-0005-0000-0000-000026590000}"/>
    <cellStyle name="Normal 2 3 4 5 2 3" xfId="2041" xr:uid="{00000000-0005-0000-0000-000027590000}"/>
    <cellStyle name="Normal 2 3 4 5 2 3 2" xfId="4606" xr:uid="{00000000-0005-0000-0000-000028590000}"/>
    <cellStyle name="Normal 2 3 4 5 2 3 2 2" xfId="12752" xr:uid="{00000000-0005-0000-0000-000029590000}"/>
    <cellStyle name="Normal 2 3 4 5 2 3 2 2 2" xfId="29048" xr:uid="{00000000-0005-0000-0000-00002A590000}"/>
    <cellStyle name="Normal 2 3 4 5 2 3 2 3" xfId="20902" xr:uid="{00000000-0005-0000-0000-00002B590000}"/>
    <cellStyle name="Normal 2 3 4 5 2 3 3" xfId="7340" xr:uid="{00000000-0005-0000-0000-00002C590000}"/>
    <cellStyle name="Normal 2 3 4 5 2 3 3 2" xfId="15486" xr:uid="{00000000-0005-0000-0000-00002D590000}"/>
    <cellStyle name="Normal 2 3 4 5 2 3 3 2 2" xfId="31782" xr:uid="{00000000-0005-0000-0000-00002E590000}"/>
    <cellStyle name="Normal 2 3 4 5 2 3 3 3" xfId="23636" xr:uid="{00000000-0005-0000-0000-00002F590000}"/>
    <cellStyle name="Normal 2 3 4 5 2 3 4" xfId="10187" xr:uid="{00000000-0005-0000-0000-000030590000}"/>
    <cellStyle name="Normal 2 3 4 5 2 3 4 2" xfId="26483" xr:uid="{00000000-0005-0000-0000-000031590000}"/>
    <cellStyle name="Normal 2 3 4 5 2 3 5" xfId="18337" xr:uid="{00000000-0005-0000-0000-000032590000}"/>
    <cellStyle name="Normal 2 3 4 5 2 4" xfId="3388" xr:uid="{00000000-0005-0000-0000-000033590000}"/>
    <cellStyle name="Normal 2 3 4 5 2 4 2" xfId="11534" xr:uid="{00000000-0005-0000-0000-000034590000}"/>
    <cellStyle name="Normal 2 3 4 5 2 4 2 2" xfId="27830" xr:uid="{00000000-0005-0000-0000-000035590000}"/>
    <cellStyle name="Normal 2 3 4 5 2 4 3" xfId="19684" xr:uid="{00000000-0005-0000-0000-000036590000}"/>
    <cellStyle name="Normal 2 3 4 5 2 5" xfId="5930" xr:uid="{00000000-0005-0000-0000-000037590000}"/>
    <cellStyle name="Normal 2 3 4 5 2 5 2" xfId="14076" xr:uid="{00000000-0005-0000-0000-000038590000}"/>
    <cellStyle name="Normal 2 3 4 5 2 5 2 2" xfId="30372" xr:uid="{00000000-0005-0000-0000-000039590000}"/>
    <cellStyle name="Normal 2 3 4 5 2 5 3" xfId="22226" xr:uid="{00000000-0005-0000-0000-00003A590000}"/>
    <cellStyle name="Normal 2 3 4 5 2 6" xfId="8777" xr:uid="{00000000-0005-0000-0000-00003B590000}"/>
    <cellStyle name="Normal 2 3 4 5 2 6 2" xfId="25073" xr:uid="{00000000-0005-0000-0000-00003C590000}"/>
    <cellStyle name="Normal 2 3 4 5 2 7" xfId="16927" xr:uid="{00000000-0005-0000-0000-00003D590000}"/>
    <cellStyle name="Normal 2 3 4 5 3" xfId="992" xr:uid="{00000000-0005-0000-0000-00003E590000}"/>
    <cellStyle name="Normal 2 3 4 5 3 2" xfId="2402" xr:uid="{00000000-0005-0000-0000-00003F590000}"/>
    <cellStyle name="Normal 2 3 4 5 3 2 2" xfId="4919" xr:uid="{00000000-0005-0000-0000-000040590000}"/>
    <cellStyle name="Normal 2 3 4 5 3 2 2 2" xfId="13065" xr:uid="{00000000-0005-0000-0000-000041590000}"/>
    <cellStyle name="Normal 2 3 4 5 3 2 2 2 2" xfId="29361" xr:uid="{00000000-0005-0000-0000-000042590000}"/>
    <cellStyle name="Normal 2 3 4 5 3 2 2 3" xfId="21215" xr:uid="{00000000-0005-0000-0000-000043590000}"/>
    <cellStyle name="Normal 2 3 4 5 3 2 3" xfId="7701" xr:uid="{00000000-0005-0000-0000-000044590000}"/>
    <cellStyle name="Normal 2 3 4 5 3 2 3 2" xfId="15847" xr:uid="{00000000-0005-0000-0000-000045590000}"/>
    <cellStyle name="Normal 2 3 4 5 3 2 3 2 2" xfId="32143" xr:uid="{00000000-0005-0000-0000-000046590000}"/>
    <cellStyle name="Normal 2 3 4 5 3 2 3 3" xfId="23997" xr:uid="{00000000-0005-0000-0000-000047590000}"/>
    <cellStyle name="Normal 2 3 4 5 3 2 4" xfId="10548" xr:uid="{00000000-0005-0000-0000-000048590000}"/>
    <cellStyle name="Normal 2 3 4 5 3 2 4 2" xfId="26844" xr:uid="{00000000-0005-0000-0000-000049590000}"/>
    <cellStyle name="Normal 2 3 4 5 3 2 5" xfId="18698" xr:uid="{00000000-0005-0000-0000-00004A590000}"/>
    <cellStyle name="Normal 2 3 4 5 3 3" xfId="3701" xr:uid="{00000000-0005-0000-0000-00004B590000}"/>
    <cellStyle name="Normal 2 3 4 5 3 3 2" xfId="11847" xr:uid="{00000000-0005-0000-0000-00004C590000}"/>
    <cellStyle name="Normal 2 3 4 5 3 3 2 2" xfId="28143" xr:uid="{00000000-0005-0000-0000-00004D590000}"/>
    <cellStyle name="Normal 2 3 4 5 3 3 3" xfId="19997" xr:uid="{00000000-0005-0000-0000-00004E590000}"/>
    <cellStyle name="Normal 2 3 4 5 3 4" xfId="6291" xr:uid="{00000000-0005-0000-0000-00004F590000}"/>
    <cellStyle name="Normal 2 3 4 5 3 4 2" xfId="14437" xr:uid="{00000000-0005-0000-0000-000050590000}"/>
    <cellStyle name="Normal 2 3 4 5 3 4 2 2" xfId="30733" xr:uid="{00000000-0005-0000-0000-000051590000}"/>
    <cellStyle name="Normal 2 3 4 5 3 4 3" xfId="22587" xr:uid="{00000000-0005-0000-0000-000052590000}"/>
    <cellStyle name="Normal 2 3 4 5 3 5" xfId="9138" xr:uid="{00000000-0005-0000-0000-000053590000}"/>
    <cellStyle name="Normal 2 3 4 5 3 5 2" xfId="25434" xr:uid="{00000000-0005-0000-0000-000054590000}"/>
    <cellStyle name="Normal 2 3 4 5 3 6" xfId="17288" xr:uid="{00000000-0005-0000-0000-000055590000}"/>
    <cellStyle name="Normal 2 3 4 5 4" xfId="1697" xr:uid="{00000000-0005-0000-0000-000056590000}"/>
    <cellStyle name="Normal 2 3 4 5 4 2" xfId="4310" xr:uid="{00000000-0005-0000-0000-000057590000}"/>
    <cellStyle name="Normal 2 3 4 5 4 2 2" xfId="12456" xr:uid="{00000000-0005-0000-0000-000058590000}"/>
    <cellStyle name="Normal 2 3 4 5 4 2 2 2" xfId="28752" xr:uid="{00000000-0005-0000-0000-000059590000}"/>
    <cellStyle name="Normal 2 3 4 5 4 2 3" xfId="20606" xr:uid="{00000000-0005-0000-0000-00005A590000}"/>
    <cellStyle name="Normal 2 3 4 5 4 3" xfId="6996" xr:uid="{00000000-0005-0000-0000-00005B590000}"/>
    <cellStyle name="Normal 2 3 4 5 4 3 2" xfId="15142" xr:uid="{00000000-0005-0000-0000-00005C590000}"/>
    <cellStyle name="Normal 2 3 4 5 4 3 2 2" xfId="31438" xr:uid="{00000000-0005-0000-0000-00005D590000}"/>
    <cellStyle name="Normal 2 3 4 5 4 3 3" xfId="23292" xr:uid="{00000000-0005-0000-0000-00005E590000}"/>
    <cellStyle name="Normal 2 3 4 5 4 4" xfId="9843" xr:uid="{00000000-0005-0000-0000-00005F590000}"/>
    <cellStyle name="Normal 2 3 4 5 4 4 2" xfId="26139" xr:uid="{00000000-0005-0000-0000-000060590000}"/>
    <cellStyle name="Normal 2 3 4 5 4 5" xfId="17993" xr:uid="{00000000-0005-0000-0000-000061590000}"/>
    <cellStyle name="Normal 2 3 4 5 5" xfId="3092" xr:uid="{00000000-0005-0000-0000-000062590000}"/>
    <cellStyle name="Normal 2 3 4 5 5 2" xfId="11238" xr:uid="{00000000-0005-0000-0000-000063590000}"/>
    <cellStyle name="Normal 2 3 4 5 5 2 2" xfId="27534" xr:uid="{00000000-0005-0000-0000-000064590000}"/>
    <cellStyle name="Normal 2 3 4 5 5 3" xfId="19388" xr:uid="{00000000-0005-0000-0000-000065590000}"/>
    <cellStyle name="Normal 2 3 4 5 6" xfId="5586" xr:uid="{00000000-0005-0000-0000-000066590000}"/>
    <cellStyle name="Normal 2 3 4 5 6 2" xfId="13732" xr:uid="{00000000-0005-0000-0000-000067590000}"/>
    <cellStyle name="Normal 2 3 4 5 6 2 2" xfId="30028" xr:uid="{00000000-0005-0000-0000-000068590000}"/>
    <cellStyle name="Normal 2 3 4 5 6 3" xfId="21882" xr:uid="{00000000-0005-0000-0000-000069590000}"/>
    <cellStyle name="Normal 2 3 4 5 7" xfId="8433" xr:uid="{00000000-0005-0000-0000-00006A590000}"/>
    <cellStyle name="Normal 2 3 4 5 7 2" xfId="24729" xr:uid="{00000000-0005-0000-0000-00006B590000}"/>
    <cellStyle name="Normal 2 3 4 5 8" xfId="16583" xr:uid="{00000000-0005-0000-0000-00006C590000}"/>
    <cellStyle name="Normal 2 3 4 6" xfId="376" xr:uid="{00000000-0005-0000-0000-00006D590000}"/>
    <cellStyle name="Normal 2 3 4 6 2" xfId="1082" xr:uid="{00000000-0005-0000-0000-00006E590000}"/>
    <cellStyle name="Normal 2 3 4 6 2 2" xfId="2492" xr:uid="{00000000-0005-0000-0000-00006F590000}"/>
    <cellStyle name="Normal 2 3 4 6 2 2 2" xfId="4993" xr:uid="{00000000-0005-0000-0000-000070590000}"/>
    <cellStyle name="Normal 2 3 4 6 2 2 2 2" xfId="13139" xr:uid="{00000000-0005-0000-0000-000071590000}"/>
    <cellStyle name="Normal 2 3 4 6 2 2 2 2 2" xfId="29435" xr:uid="{00000000-0005-0000-0000-000072590000}"/>
    <cellStyle name="Normal 2 3 4 6 2 2 2 3" xfId="21289" xr:uid="{00000000-0005-0000-0000-000073590000}"/>
    <cellStyle name="Normal 2 3 4 6 2 2 3" xfId="7791" xr:uid="{00000000-0005-0000-0000-000074590000}"/>
    <cellStyle name="Normal 2 3 4 6 2 2 3 2" xfId="15937" xr:uid="{00000000-0005-0000-0000-000075590000}"/>
    <cellStyle name="Normal 2 3 4 6 2 2 3 2 2" xfId="32233" xr:uid="{00000000-0005-0000-0000-000076590000}"/>
    <cellStyle name="Normal 2 3 4 6 2 2 3 3" xfId="24087" xr:uid="{00000000-0005-0000-0000-000077590000}"/>
    <cellStyle name="Normal 2 3 4 6 2 2 4" xfId="10638" xr:uid="{00000000-0005-0000-0000-000078590000}"/>
    <cellStyle name="Normal 2 3 4 6 2 2 4 2" xfId="26934" xr:uid="{00000000-0005-0000-0000-000079590000}"/>
    <cellStyle name="Normal 2 3 4 6 2 2 5" xfId="18788" xr:uid="{00000000-0005-0000-0000-00007A590000}"/>
    <cellStyle name="Normal 2 3 4 6 2 3" xfId="3775" xr:uid="{00000000-0005-0000-0000-00007B590000}"/>
    <cellStyle name="Normal 2 3 4 6 2 3 2" xfId="11921" xr:uid="{00000000-0005-0000-0000-00007C590000}"/>
    <cellStyle name="Normal 2 3 4 6 2 3 2 2" xfId="28217" xr:uid="{00000000-0005-0000-0000-00007D590000}"/>
    <cellStyle name="Normal 2 3 4 6 2 3 3" xfId="20071" xr:uid="{00000000-0005-0000-0000-00007E590000}"/>
    <cellStyle name="Normal 2 3 4 6 2 4" xfId="6381" xr:uid="{00000000-0005-0000-0000-00007F590000}"/>
    <cellStyle name="Normal 2 3 4 6 2 4 2" xfId="14527" xr:uid="{00000000-0005-0000-0000-000080590000}"/>
    <cellStyle name="Normal 2 3 4 6 2 4 2 2" xfId="30823" xr:uid="{00000000-0005-0000-0000-000081590000}"/>
    <cellStyle name="Normal 2 3 4 6 2 4 3" xfId="22677" xr:uid="{00000000-0005-0000-0000-000082590000}"/>
    <cellStyle name="Normal 2 3 4 6 2 5" xfId="9228" xr:uid="{00000000-0005-0000-0000-000083590000}"/>
    <cellStyle name="Normal 2 3 4 6 2 5 2" xfId="25524" xr:uid="{00000000-0005-0000-0000-000084590000}"/>
    <cellStyle name="Normal 2 3 4 6 2 6" xfId="17378" xr:uid="{00000000-0005-0000-0000-000085590000}"/>
    <cellStyle name="Normal 2 3 4 6 3" xfId="1787" xr:uid="{00000000-0005-0000-0000-000086590000}"/>
    <cellStyle name="Normal 2 3 4 6 3 2" xfId="4384" xr:uid="{00000000-0005-0000-0000-000087590000}"/>
    <cellStyle name="Normal 2 3 4 6 3 2 2" xfId="12530" xr:uid="{00000000-0005-0000-0000-000088590000}"/>
    <cellStyle name="Normal 2 3 4 6 3 2 2 2" xfId="28826" xr:uid="{00000000-0005-0000-0000-000089590000}"/>
    <cellStyle name="Normal 2 3 4 6 3 2 3" xfId="20680" xr:uid="{00000000-0005-0000-0000-00008A590000}"/>
    <cellStyle name="Normal 2 3 4 6 3 3" xfId="7086" xr:uid="{00000000-0005-0000-0000-00008B590000}"/>
    <cellStyle name="Normal 2 3 4 6 3 3 2" xfId="15232" xr:uid="{00000000-0005-0000-0000-00008C590000}"/>
    <cellStyle name="Normal 2 3 4 6 3 3 2 2" xfId="31528" xr:uid="{00000000-0005-0000-0000-00008D590000}"/>
    <cellStyle name="Normal 2 3 4 6 3 3 3" xfId="23382" xr:uid="{00000000-0005-0000-0000-00008E590000}"/>
    <cellStyle name="Normal 2 3 4 6 3 4" xfId="9933" xr:uid="{00000000-0005-0000-0000-00008F590000}"/>
    <cellStyle name="Normal 2 3 4 6 3 4 2" xfId="26229" xr:uid="{00000000-0005-0000-0000-000090590000}"/>
    <cellStyle name="Normal 2 3 4 6 3 5" xfId="18083" xr:uid="{00000000-0005-0000-0000-000091590000}"/>
    <cellStyle name="Normal 2 3 4 6 4" xfId="3166" xr:uid="{00000000-0005-0000-0000-000092590000}"/>
    <cellStyle name="Normal 2 3 4 6 4 2" xfId="11312" xr:uid="{00000000-0005-0000-0000-000093590000}"/>
    <cellStyle name="Normal 2 3 4 6 4 2 2" xfId="27608" xr:uid="{00000000-0005-0000-0000-000094590000}"/>
    <cellStyle name="Normal 2 3 4 6 4 3" xfId="19462" xr:uid="{00000000-0005-0000-0000-000095590000}"/>
    <cellStyle name="Normal 2 3 4 6 5" xfId="5676" xr:uid="{00000000-0005-0000-0000-000096590000}"/>
    <cellStyle name="Normal 2 3 4 6 5 2" xfId="13822" xr:uid="{00000000-0005-0000-0000-000097590000}"/>
    <cellStyle name="Normal 2 3 4 6 5 2 2" xfId="30118" xr:uid="{00000000-0005-0000-0000-000098590000}"/>
    <cellStyle name="Normal 2 3 4 6 5 3" xfId="21972" xr:uid="{00000000-0005-0000-0000-000099590000}"/>
    <cellStyle name="Normal 2 3 4 6 6" xfId="8523" xr:uid="{00000000-0005-0000-0000-00009A590000}"/>
    <cellStyle name="Normal 2 3 4 6 6 2" xfId="24819" xr:uid="{00000000-0005-0000-0000-00009B590000}"/>
    <cellStyle name="Normal 2 3 4 6 7" xfId="16673" xr:uid="{00000000-0005-0000-0000-00009C590000}"/>
    <cellStyle name="Normal 2 3 4 7" xfId="738" xr:uid="{00000000-0005-0000-0000-00009D590000}"/>
    <cellStyle name="Normal 2 3 4 7 2" xfId="2148" xr:uid="{00000000-0005-0000-0000-00009E590000}"/>
    <cellStyle name="Normal 2 3 4 7 2 2" xfId="4697" xr:uid="{00000000-0005-0000-0000-00009F590000}"/>
    <cellStyle name="Normal 2 3 4 7 2 2 2" xfId="12843" xr:uid="{00000000-0005-0000-0000-0000A0590000}"/>
    <cellStyle name="Normal 2 3 4 7 2 2 2 2" xfId="29139" xr:uid="{00000000-0005-0000-0000-0000A1590000}"/>
    <cellStyle name="Normal 2 3 4 7 2 2 3" xfId="20993" xr:uid="{00000000-0005-0000-0000-0000A2590000}"/>
    <cellStyle name="Normal 2 3 4 7 2 3" xfId="7447" xr:uid="{00000000-0005-0000-0000-0000A3590000}"/>
    <cellStyle name="Normal 2 3 4 7 2 3 2" xfId="15593" xr:uid="{00000000-0005-0000-0000-0000A4590000}"/>
    <cellStyle name="Normal 2 3 4 7 2 3 2 2" xfId="31889" xr:uid="{00000000-0005-0000-0000-0000A5590000}"/>
    <cellStyle name="Normal 2 3 4 7 2 3 3" xfId="23743" xr:uid="{00000000-0005-0000-0000-0000A6590000}"/>
    <cellStyle name="Normal 2 3 4 7 2 4" xfId="10294" xr:uid="{00000000-0005-0000-0000-0000A7590000}"/>
    <cellStyle name="Normal 2 3 4 7 2 4 2" xfId="26590" xr:uid="{00000000-0005-0000-0000-0000A8590000}"/>
    <cellStyle name="Normal 2 3 4 7 2 5" xfId="18444" xr:uid="{00000000-0005-0000-0000-0000A9590000}"/>
    <cellStyle name="Normal 2 3 4 7 3" xfId="3479" xr:uid="{00000000-0005-0000-0000-0000AA590000}"/>
    <cellStyle name="Normal 2 3 4 7 3 2" xfId="11625" xr:uid="{00000000-0005-0000-0000-0000AB590000}"/>
    <cellStyle name="Normal 2 3 4 7 3 2 2" xfId="27921" xr:uid="{00000000-0005-0000-0000-0000AC590000}"/>
    <cellStyle name="Normal 2 3 4 7 3 3" xfId="19775" xr:uid="{00000000-0005-0000-0000-0000AD590000}"/>
    <cellStyle name="Normal 2 3 4 7 4" xfId="6037" xr:uid="{00000000-0005-0000-0000-0000AE590000}"/>
    <cellStyle name="Normal 2 3 4 7 4 2" xfId="14183" xr:uid="{00000000-0005-0000-0000-0000AF590000}"/>
    <cellStyle name="Normal 2 3 4 7 4 2 2" xfId="30479" xr:uid="{00000000-0005-0000-0000-0000B0590000}"/>
    <cellStyle name="Normal 2 3 4 7 4 3" xfId="22333" xr:uid="{00000000-0005-0000-0000-0000B1590000}"/>
    <cellStyle name="Normal 2 3 4 7 5" xfId="8884" xr:uid="{00000000-0005-0000-0000-0000B2590000}"/>
    <cellStyle name="Normal 2 3 4 7 5 2" xfId="25180" xr:uid="{00000000-0005-0000-0000-0000B3590000}"/>
    <cellStyle name="Normal 2 3 4 7 6" xfId="17034" xr:uid="{00000000-0005-0000-0000-0000B4590000}"/>
    <cellStyle name="Normal 2 3 4 8" xfId="1443" xr:uid="{00000000-0005-0000-0000-0000B5590000}"/>
    <cellStyle name="Normal 2 3 4 8 2" xfId="4088" xr:uid="{00000000-0005-0000-0000-0000B6590000}"/>
    <cellStyle name="Normal 2 3 4 8 2 2" xfId="12234" xr:uid="{00000000-0005-0000-0000-0000B7590000}"/>
    <cellStyle name="Normal 2 3 4 8 2 2 2" xfId="28530" xr:uid="{00000000-0005-0000-0000-0000B8590000}"/>
    <cellStyle name="Normal 2 3 4 8 2 3" xfId="20384" xr:uid="{00000000-0005-0000-0000-0000B9590000}"/>
    <cellStyle name="Normal 2 3 4 8 3" xfId="6742" xr:uid="{00000000-0005-0000-0000-0000BA590000}"/>
    <cellStyle name="Normal 2 3 4 8 3 2" xfId="14888" xr:uid="{00000000-0005-0000-0000-0000BB590000}"/>
    <cellStyle name="Normal 2 3 4 8 3 2 2" xfId="31184" xr:uid="{00000000-0005-0000-0000-0000BC590000}"/>
    <cellStyle name="Normal 2 3 4 8 3 3" xfId="23038" xr:uid="{00000000-0005-0000-0000-0000BD590000}"/>
    <cellStyle name="Normal 2 3 4 8 4" xfId="9589" xr:uid="{00000000-0005-0000-0000-0000BE590000}"/>
    <cellStyle name="Normal 2 3 4 8 4 2" xfId="25885" xr:uid="{00000000-0005-0000-0000-0000BF590000}"/>
    <cellStyle name="Normal 2 3 4 8 5" xfId="17739" xr:uid="{00000000-0005-0000-0000-0000C0590000}"/>
    <cellStyle name="Normal 2 3 4 9" xfId="2870" xr:uid="{00000000-0005-0000-0000-0000C1590000}"/>
    <cellStyle name="Normal 2 3 4 9 2" xfId="11016" xr:uid="{00000000-0005-0000-0000-0000C2590000}"/>
    <cellStyle name="Normal 2 3 4 9 2 2" xfId="27312" xr:uid="{00000000-0005-0000-0000-0000C3590000}"/>
    <cellStyle name="Normal 2 3 4 9 3" xfId="19166" xr:uid="{00000000-0005-0000-0000-0000C4590000}"/>
    <cellStyle name="Normal 2 3 5" xfId="54" xr:uid="{00000000-0005-0000-0000-0000C5590000}"/>
    <cellStyle name="Normal 2 3 5 10" xfId="8201" xr:uid="{00000000-0005-0000-0000-0000C6590000}"/>
    <cellStyle name="Normal 2 3 5 10 2" xfId="24497" xr:uid="{00000000-0005-0000-0000-0000C7590000}"/>
    <cellStyle name="Normal 2 3 5 11" xfId="16351" xr:uid="{00000000-0005-0000-0000-0000C8590000}"/>
    <cellStyle name="Normal 2 3 5 2" xfId="144" xr:uid="{00000000-0005-0000-0000-0000C9590000}"/>
    <cellStyle name="Normal 2 3 5 2 2" xfId="488" xr:uid="{00000000-0005-0000-0000-0000CA590000}"/>
    <cellStyle name="Normal 2 3 5 2 2 2" xfId="1194" xr:uid="{00000000-0005-0000-0000-0000CB590000}"/>
    <cellStyle name="Normal 2 3 5 2 2 2 2" xfId="2604" xr:uid="{00000000-0005-0000-0000-0000CC590000}"/>
    <cellStyle name="Normal 2 3 5 2 2 2 2 2" xfId="5085" xr:uid="{00000000-0005-0000-0000-0000CD590000}"/>
    <cellStyle name="Normal 2 3 5 2 2 2 2 2 2" xfId="13231" xr:uid="{00000000-0005-0000-0000-0000CE590000}"/>
    <cellStyle name="Normal 2 3 5 2 2 2 2 2 2 2" xfId="29527" xr:uid="{00000000-0005-0000-0000-0000CF590000}"/>
    <cellStyle name="Normal 2 3 5 2 2 2 2 2 3" xfId="21381" xr:uid="{00000000-0005-0000-0000-0000D0590000}"/>
    <cellStyle name="Normal 2 3 5 2 2 2 2 3" xfId="7903" xr:uid="{00000000-0005-0000-0000-0000D1590000}"/>
    <cellStyle name="Normal 2 3 5 2 2 2 2 3 2" xfId="16049" xr:uid="{00000000-0005-0000-0000-0000D2590000}"/>
    <cellStyle name="Normal 2 3 5 2 2 2 2 3 2 2" xfId="32345" xr:uid="{00000000-0005-0000-0000-0000D3590000}"/>
    <cellStyle name="Normal 2 3 5 2 2 2 2 3 3" xfId="24199" xr:uid="{00000000-0005-0000-0000-0000D4590000}"/>
    <cellStyle name="Normal 2 3 5 2 2 2 2 4" xfId="10750" xr:uid="{00000000-0005-0000-0000-0000D5590000}"/>
    <cellStyle name="Normal 2 3 5 2 2 2 2 4 2" xfId="27046" xr:uid="{00000000-0005-0000-0000-0000D6590000}"/>
    <cellStyle name="Normal 2 3 5 2 2 2 2 5" xfId="18900" xr:uid="{00000000-0005-0000-0000-0000D7590000}"/>
    <cellStyle name="Normal 2 3 5 2 2 2 3" xfId="3867" xr:uid="{00000000-0005-0000-0000-0000D8590000}"/>
    <cellStyle name="Normal 2 3 5 2 2 2 3 2" xfId="12013" xr:uid="{00000000-0005-0000-0000-0000D9590000}"/>
    <cellStyle name="Normal 2 3 5 2 2 2 3 2 2" xfId="28309" xr:uid="{00000000-0005-0000-0000-0000DA590000}"/>
    <cellStyle name="Normal 2 3 5 2 2 2 3 3" xfId="20163" xr:uid="{00000000-0005-0000-0000-0000DB590000}"/>
    <cellStyle name="Normal 2 3 5 2 2 2 4" xfId="6493" xr:uid="{00000000-0005-0000-0000-0000DC590000}"/>
    <cellStyle name="Normal 2 3 5 2 2 2 4 2" xfId="14639" xr:uid="{00000000-0005-0000-0000-0000DD590000}"/>
    <cellStyle name="Normal 2 3 5 2 2 2 4 2 2" xfId="30935" xr:uid="{00000000-0005-0000-0000-0000DE590000}"/>
    <cellStyle name="Normal 2 3 5 2 2 2 4 3" xfId="22789" xr:uid="{00000000-0005-0000-0000-0000DF590000}"/>
    <cellStyle name="Normal 2 3 5 2 2 2 5" xfId="9340" xr:uid="{00000000-0005-0000-0000-0000E0590000}"/>
    <cellStyle name="Normal 2 3 5 2 2 2 5 2" xfId="25636" xr:uid="{00000000-0005-0000-0000-0000E1590000}"/>
    <cellStyle name="Normal 2 3 5 2 2 2 6" xfId="17490" xr:uid="{00000000-0005-0000-0000-0000E2590000}"/>
    <cellStyle name="Normal 2 3 5 2 2 3" xfId="1899" xr:uid="{00000000-0005-0000-0000-0000E3590000}"/>
    <cellStyle name="Normal 2 3 5 2 2 3 2" xfId="4476" xr:uid="{00000000-0005-0000-0000-0000E4590000}"/>
    <cellStyle name="Normal 2 3 5 2 2 3 2 2" xfId="12622" xr:uid="{00000000-0005-0000-0000-0000E5590000}"/>
    <cellStyle name="Normal 2 3 5 2 2 3 2 2 2" xfId="28918" xr:uid="{00000000-0005-0000-0000-0000E6590000}"/>
    <cellStyle name="Normal 2 3 5 2 2 3 2 3" xfId="20772" xr:uid="{00000000-0005-0000-0000-0000E7590000}"/>
    <cellStyle name="Normal 2 3 5 2 2 3 3" xfId="7198" xr:uid="{00000000-0005-0000-0000-0000E8590000}"/>
    <cellStyle name="Normal 2 3 5 2 2 3 3 2" xfId="15344" xr:uid="{00000000-0005-0000-0000-0000E9590000}"/>
    <cellStyle name="Normal 2 3 5 2 2 3 3 2 2" xfId="31640" xr:uid="{00000000-0005-0000-0000-0000EA590000}"/>
    <cellStyle name="Normal 2 3 5 2 2 3 3 3" xfId="23494" xr:uid="{00000000-0005-0000-0000-0000EB590000}"/>
    <cellStyle name="Normal 2 3 5 2 2 3 4" xfId="10045" xr:uid="{00000000-0005-0000-0000-0000EC590000}"/>
    <cellStyle name="Normal 2 3 5 2 2 3 4 2" xfId="26341" xr:uid="{00000000-0005-0000-0000-0000ED590000}"/>
    <cellStyle name="Normal 2 3 5 2 2 3 5" xfId="18195" xr:uid="{00000000-0005-0000-0000-0000EE590000}"/>
    <cellStyle name="Normal 2 3 5 2 2 4" xfId="3258" xr:uid="{00000000-0005-0000-0000-0000EF590000}"/>
    <cellStyle name="Normal 2 3 5 2 2 4 2" xfId="11404" xr:uid="{00000000-0005-0000-0000-0000F0590000}"/>
    <cellStyle name="Normal 2 3 5 2 2 4 2 2" xfId="27700" xr:uid="{00000000-0005-0000-0000-0000F1590000}"/>
    <cellStyle name="Normal 2 3 5 2 2 4 3" xfId="19554" xr:uid="{00000000-0005-0000-0000-0000F2590000}"/>
    <cellStyle name="Normal 2 3 5 2 2 5" xfId="5788" xr:uid="{00000000-0005-0000-0000-0000F3590000}"/>
    <cellStyle name="Normal 2 3 5 2 2 5 2" xfId="13934" xr:uid="{00000000-0005-0000-0000-0000F4590000}"/>
    <cellStyle name="Normal 2 3 5 2 2 5 2 2" xfId="30230" xr:uid="{00000000-0005-0000-0000-0000F5590000}"/>
    <cellStyle name="Normal 2 3 5 2 2 5 3" xfId="22084" xr:uid="{00000000-0005-0000-0000-0000F6590000}"/>
    <cellStyle name="Normal 2 3 5 2 2 6" xfId="8635" xr:uid="{00000000-0005-0000-0000-0000F7590000}"/>
    <cellStyle name="Normal 2 3 5 2 2 6 2" xfId="24931" xr:uid="{00000000-0005-0000-0000-0000F8590000}"/>
    <cellStyle name="Normal 2 3 5 2 2 7" xfId="16785" xr:uid="{00000000-0005-0000-0000-0000F9590000}"/>
    <cellStyle name="Normal 2 3 5 2 3" xfId="850" xr:uid="{00000000-0005-0000-0000-0000FA590000}"/>
    <cellStyle name="Normal 2 3 5 2 3 2" xfId="2260" xr:uid="{00000000-0005-0000-0000-0000FB590000}"/>
    <cellStyle name="Normal 2 3 5 2 3 2 2" xfId="4789" xr:uid="{00000000-0005-0000-0000-0000FC590000}"/>
    <cellStyle name="Normal 2 3 5 2 3 2 2 2" xfId="12935" xr:uid="{00000000-0005-0000-0000-0000FD590000}"/>
    <cellStyle name="Normal 2 3 5 2 3 2 2 2 2" xfId="29231" xr:uid="{00000000-0005-0000-0000-0000FE590000}"/>
    <cellStyle name="Normal 2 3 5 2 3 2 2 3" xfId="21085" xr:uid="{00000000-0005-0000-0000-0000FF590000}"/>
    <cellStyle name="Normal 2 3 5 2 3 2 3" xfId="7559" xr:uid="{00000000-0005-0000-0000-0000005A0000}"/>
    <cellStyle name="Normal 2 3 5 2 3 2 3 2" xfId="15705" xr:uid="{00000000-0005-0000-0000-0000015A0000}"/>
    <cellStyle name="Normal 2 3 5 2 3 2 3 2 2" xfId="32001" xr:uid="{00000000-0005-0000-0000-0000025A0000}"/>
    <cellStyle name="Normal 2 3 5 2 3 2 3 3" xfId="23855" xr:uid="{00000000-0005-0000-0000-0000035A0000}"/>
    <cellStyle name="Normal 2 3 5 2 3 2 4" xfId="10406" xr:uid="{00000000-0005-0000-0000-0000045A0000}"/>
    <cellStyle name="Normal 2 3 5 2 3 2 4 2" xfId="26702" xr:uid="{00000000-0005-0000-0000-0000055A0000}"/>
    <cellStyle name="Normal 2 3 5 2 3 2 5" xfId="18556" xr:uid="{00000000-0005-0000-0000-0000065A0000}"/>
    <cellStyle name="Normal 2 3 5 2 3 3" xfId="3571" xr:uid="{00000000-0005-0000-0000-0000075A0000}"/>
    <cellStyle name="Normal 2 3 5 2 3 3 2" xfId="11717" xr:uid="{00000000-0005-0000-0000-0000085A0000}"/>
    <cellStyle name="Normal 2 3 5 2 3 3 2 2" xfId="28013" xr:uid="{00000000-0005-0000-0000-0000095A0000}"/>
    <cellStyle name="Normal 2 3 5 2 3 3 3" xfId="19867" xr:uid="{00000000-0005-0000-0000-00000A5A0000}"/>
    <cellStyle name="Normal 2 3 5 2 3 4" xfId="6149" xr:uid="{00000000-0005-0000-0000-00000B5A0000}"/>
    <cellStyle name="Normal 2 3 5 2 3 4 2" xfId="14295" xr:uid="{00000000-0005-0000-0000-00000C5A0000}"/>
    <cellStyle name="Normal 2 3 5 2 3 4 2 2" xfId="30591" xr:uid="{00000000-0005-0000-0000-00000D5A0000}"/>
    <cellStyle name="Normal 2 3 5 2 3 4 3" xfId="22445" xr:uid="{00000000-0005-0000-0000-00000E5A0000}"/>
    <cellStyle name="Normal 2 3 5 2 3 5" xfId="8996" xr:uid="{00000000-0005-0000-0000-00000F5A0000}"/>
    <cellStyle name="Normal 2 3 5 2 3 5 2" xfId="25292" xr:uid="{00000000-0005-0000-0000-0000105A0000}"/>
    <cellStyle name="Normal 2 3 5 2 3 6" xfId="17146" xr:uid="{00000000-0005-0000-0000-0000115A0000}"/>
    <cellStyle name="Normal 2 3 5 2 4" xfId="1555" xr:uid="{00000000-0005-0000-0000-0000125A0000}"/>
    <cellStyle name="Normal 2 3 5 2 4 2" xfId="4180" xr:uid="{00000000-0005-0000-0000-0000135A0000}"/>
    <cellStyle name="Normal 2 3 5 2 4 2 2" xfId="12326" xr:uid="{00000000-0005-0000-0000-0000145A0000}"/>
    <cellStyle name="Normal 2 3 5 2 4 2 2 2" xfId="28622" xr:uid="{00000000-0005-0000-0000-0000155A0000}"/>
    <cellStyle name="Normal 2 3 5 2 4 2 3" xfId="20476" xr:uid="{00000000-0005-0000-0000-0000165A0000}"/>
    <cellStyle name="Normal 2 3 5 2 4 3" xfId="6854" xr:uid="{00000000-0005-0000-0000-0000175A0000}"/>
    <cellStyle name="Normal 2 3 5 2 4 3 2" xfId="15000" xr:uid="{00000000-0005-0000-0000-0000185A0000}"/>
    <cellStyle name="Normal 2 3 5 2 4 3 2 2" xfId="31296" xr:uid="{00000000-0005-0000-0000-0000195A0000}"/>
    <cellStyle name="Normal 2 3 5 2 4 3 3" xfId="23150" xr:uid="{00000000-0005-0000-0000-00001A5A0000}"/>
    <cellStyle name="Normal 2 3 5 2 4 4" xfId="9701" xr:uid="{00000000-0005-0000-0000-00001B5A0000}"/>
    <cellStyle name="Normal 2 3 5 2 4 4 2" xfId="25997" xr:uid="{00000000-0005-0000-0000-00001C5A0000}"/>
    <cellStyle name="Normal 2 3 5 2 4 5" xfId="17851" xr:uid="{00000000-0005-0000-0000-00001D5A0000}"/>
    <cellStyle name="Normal 2 3 5 2 5" xfId="2962" xr:uid="{00000000-0005-0000-0000-00001E5A0000}"/>
    <cellStyle name="Normal 2 3 5 2 5 2" xfId="11108" xr:uid="{00000000-0005-0000-0000-00001F5A0000}"/>
    <cellStyle name="Normal 2 3 5 2 5 2 2" xfId="27404" xr:uid="{00000000-0005-0000-0000-0000205A0000}"/>
    <cellStyle name="Normal 2 3 5 2 5 3" xfId="19258" xr:uid="{00000000-0005-0000-0000-0000215A0000}"/>
    <cellStyle name="Normal 2 3 5 2 6" xfId="5444" xr:uid="{00000000-0005-0000-0000-0000225A0000}"/>
    <cellStyle name="Normal 2 3 5 2 6 2" xfId="13590" xr:uid="{00000000-0005-0000-0000-0000235A0000}"/>
    <cellStyle name="Normal 2 3 5 2 6 2 2" xfId="29886" xr:uid="{00000000-0005-0000-0000-0000245A0000}"/>
    <cellStyle name="Normal 2 3 5 2 6 3" xfId="21740" xr:uid="{00000000-0005-0000-0000-0000255A0000}"/>
    <cellStyle name="Normal 2 3 5 2 7" xfId="8291" xr:uid="{00000000-0005-0000-0000-0000265A0000}"/>
    <cellStyle name="Normal 2 3 5 2 7 2" xfId="24587" xr:uid="{00000000-0005-0000-0000-0000275A0000}"/>
    <cellStyle name="Normal 2 3 5 2 8" xfId="16441" xr:uid="{00000000-0005-0000-0000-0000285A0000}"/>
    <cellStyle name="Normal 2 3 5 3" xfId="225" xr:uid="{00000000-0005-0000-0000-0000295A0000}"/>
    <cellStyle name="Normal 2 3 5 3 2" xfId="569" xr:uid="{00000000-0005-0000-0000-00002A5A0000}"/>
    <cellStyle name="Normal 2 3 5 3 2 2" xfId="1275" xr:uid="{00000000-0005-0000-0000-00002B5A0000}"/>
    <cellStyle name="Normal 2 3 5 3 2 2 2" xfId="2685" xr:uid="{00000000-0005-0000-0000-00002C5A0000}"/>
    <cellStyle name="Normal 2 3 5 3 2 2 2 2" xfId="5159" xr:uid="{00000000-0005-0000-0000-00002D5A0000}"/>
    <cellStyle name="Normal 2 3 5 3 2 2 2 2 2" xfId="13305" xr:uid="{00000000-0005-0000-0000-00002E5A0000}"/>
    <cellStyle name="Normal 2 3 5 3 2 2 2 2 2 2" xfId="29601" xr:uid="{00000000-0005-0000-0000-00002F5A0000}"/>
    <cellStyle name="Normal 2 3 5 3 2 2 2 2 3" xfId="21455" xr:uid="{00000000-0005-0000-0000-0000305A0000}"/>
    <cellStyle name="Normal 2 3 5 3 2 2 2 3" xfId="7984" xr:uid="{00000000-0005-0000-0000-0000315A0000}"/>
    <cellStyle name="Normal 2 3 5 3 2 2 2 3 2" xfId="16130" xr:uid="{00000000-0005-0000-0000-0000325A0000}"/>
    <cellStyle name="Normal 2 3 5 3 2 2 2 3 2 2" xfId="32426" xr:uid="{00000000-0005-0000-0000-0000335A0000}"/>
    <cellStyle name="Normal 2 3 5 3 2 2 2 3 3" xfId="24280" xr:uid="{00000000-0005-0000-0000-0000345A0000}"/>
    <cellStyle name="Normal 2 3 5 3 2 2 2 4" xfId="10831" xr:uid="{00000000-0005-0000-0000-0000355A0000}"/>
    <cellStyle name="Normal 2 3 5 3 2 2 2 4 2" xfId="27127" xr:uid="{00000000-0005-0000-0000-0000365A0000}"/>
    <cellStyle name="Normal 2 3 5 3 2 2 2 5" xfId="18981" xr:uid="{00000000-0005-0000-0000-0000375A0000}"/>
    <cellStyle name="Normal 2 3 5 3 2 2 3" xfId="3941" xr:uid="{00000000-0005-0000-0000-0000385A0000}"/>
    <cellStyle name="Normal 2 3 5 3 2 2 3 2" xfId="12087" xr:uid="{00000000-0005-0000-0000-0000395A0000}"/>
    <cellStyle name="Normal 2 3 5 3 2 2 3 2 2" xfId="28383" xr:uid="{00000000-0005-0000-0000-00003A5A0000}"/>
    <cellStyle name="Normal 2 3 5 3 2 2 3 3" xfId="20237" xr:uid="{00000000-0005-0000-0000-00003B5A0000}"/>
    <cellStyle name="Normal 2 3 5 3 2 2 4" xfId="6574" xr:uid="{00000000-0005-0000-0000-00003C5A0000}"/>
    <cellStyle name="Normal 2 3 5 3 2 2 4 2" xfId="14720" xr:uid="{00000000-0005-0000-0000-00003D5A0000}"/>
    <cellStyle name="Normal 2 3 5 3 2 2 4 2 2" xfId="31016" xr:uid="{00000000-0005-0000-0000-00003E5A0000}"/>
    <cellStyle name="Normal 2 3 5 3 2 2 4 3" xfId="22870" xr:uid="{00000000-0005-0000-0000-00003F5A0000}"/>
    <cellStyle name="Normal 2 3 5 3 2 2 5" xfId="9421" xr:uid="{00000000-0005-0000-0000-0000405A0000}"/>
    <cellStyle name="Normal 2 3 5 3 2 2 5 2" xfId="25717" xr:uid="{00000000-0005-0000-0000-0000415A0000}"/>
    <cellStyle name="Normal 2 3 5 3 2 2 6" xfId="17571" xr:uid="{00000000-0005-0000-0000-0000425A0000}"/>
    <cellStyle name="Normal 2 3 5 3 2 3" xfId="1980" xr:uid="{00000000-0005-0000-0000-0000435A0000}"/>
    <cellStyle name="Normal 2 3 5 3 2 3 2" xfId="4550" xr:uid="{00000000-0005-0000-0000-0000445A0000}"/>
    <cellStyle name="Normal 2 3 5 3 2 3 2 2" xfId="12696" xr:uid="{00000000-0005-0000-0000-0000455A0000}"/>
    <cellStyle name="Normal 2 3 5 3 2 3 2 2 2" xfId="28992" xr:uid="{00000000-0005-0000-0000-0000465A0000}"/>
    <cellStyle name="Normal 2 3 5 3 2 3 2 3" xfId="20846" xr:uid="{00000000-0005-0000-0000-0000475A0000}"/>
    <cellStyle name="Normal 2 3 5 3 2 3 3" xfId="7279" xr:uid="{00000000-0005-0000-0000-0000485A0000}"/>
    <cellStyle name="Normal 2 3 5 3 2 3 3 2" xfId="15425" xr:uid="{00000000-0005-0000-0000-0000495A0000}"/>
    <cellStyle name="Normal 2 3 5 3 2 3 3 2 2" xfId="31721" xr:uid="{00000000-0005-0000-0000-00004A5A0000}"/>
    <cellStyle name="Normal 2 3 5 3 2 3 3 3" xfId="23575" xr:uid="{00000000-0005-0000-0000-00004B5A0000}"/>
    <cellStyle name="Normal 2 3 5 3 2 3 4" xfId="10126" xr:uid="{00000000-0005-0000-0000-00004C5A0000}"/>
    <cellStyle name="Normal 2 3 5 3 2 3 4 2" xfId="26422" xr:uid="{00000000-0005-0000-0000-00004D5A0000}"/>
    <cellStyle name="Normal 2 3 5 3 2 3 5" xfId="18276" xr:uid="{00000000-0005-0000-0000-00004E5A0000}"/>
    <cellStyle name="Normal 2 3 5 3 2 4" xfId="3332" xr:uid="{00000000-0005-0000-0000-00004F5A0000}"/>
    <cellStyle name="Normal 2 3 5 3 2 4 2" xfId="11478" xr:uid="{00000000-0005-0000-0000-0000505A0000}"/>
    <cellStyle name="Normal 2 3 5 3 2 4 2 2" xfId="27774" xr:uid="{00000000-0005-0000-0000-0000515A0000}"/>
    <cellStyle name="Normal 2 3 5 3 2 4 3" xfId="19628" xr:uid="{00000000-0005-0000-0000-0000525A0000}"/>
    <cellStyle name="Normal 2 3 5 3 2 5" xfId="5869" xr:uid="{00000000-0005-0000-0000-0000535A0000}"/>
    <cellStyle name="Normal 2 3 5 3 2 5 2" xfId="14015" xr:uid="{00000000-0005-0000-0000-0000545A0000}"/>
    <cellStyle name="Normal 2 3 5 3 2 5 2 2" xfId="30311" xr:uid="{00000000-0005-0000-0000-0000555A0000}"/>
    <cellStyle name="Normal 2 3 5 3 2 5 3" xfId="22165" xr:uid="{00000000-0005-0000-0000-0000565A0000}"/>
    <cellStyle name="Normal 2 3 5 3 2 6" xfId="8716" xr:uid="{00000000-0005-0000-0000-0000575A0000}"/>
    <cellStyle name="Normal 2 3 5 3 2 6 2" xfId="25012" xr:uid="{00000000-0005-0000-0000-0000585A0000}"/>
    <cellStyle name="Normal 2 3 5 3 2 7" xfId="16866" xr:uid="{00000000-0005-0000-0000-0000595A0000}"/>
    <cellStyle name="Normal 2 3 5 3 3" xfId="931" xr:uid="{00000000-0005-0000-0000-00005A5A0000}"/>
    <cellStyle name="Normal 2 3 5 3 3 2" xfId="2341" xr:uid="{00000000-0005-0000-0000-00005B5A0000}"/>
    <cellStyle name="Normal 2 3 5 3 3 2 2" xfId="4863" xr:uid="{00000000-0005-0000-0000-00005C5A0000}"/>
    <cellStyle name="Normal 2 3 5 3 3 2 2 2" xfId="13009" xr:uid="{00000000-0005-0000-0000-00005D5A0000}"/>
    <cellStyle name="Normal 2 3 5 3 3 2 2 2 2" xfId="29305" xr:uid="{00000000-0005-0000-0000-00005E5A0000}"/>
    <cellStyle name="Normal 2 3 5 3 3 2 2 3" xfId="21159" xr:uid="{00000000-0005-0000-0000-00005F5A0000}"/>
    <cellStyle name="Normal 2 3 5 3 3 2 3" xfId="7640" xr:uid="{00000000-0005-0000-0000-0000605A0000}"/>
    <cellStyle name="Normal 2 3 5 3 3 2 3 2" xfId="15786" xr:uid="{00000000-0005-0000-0000-0000615A0000}"/>
    <cellStyle name="Normal 2 3 5 3 3 2 3 2 2" xfId="32082" xr:uid="{00000000-0005-0000-0000-0000625A0000}"/>
    <cellStyle name="Normal 2 3 5 3 3 2 3 3" xfId="23936" xr:uid="{00000000-0005-0000-0000-0000635A0000}"/>
    <cellStyle name="Normal 2 3 5 3 3 2 4" xfId="10487" xr:uid="{00000000-0005-0000-0000-0000645A0000}"/>
    <cellStyle name="Normal 2 3 5 3 3 2 4 2" xfId="26783" xr:uid="{00000000-0005-0000-0000-0000655A0000}"/>
    <cellStyle name="Normal 2 3 5 3 3 2 5" xfId="18637" xr:uid="{00000000-0005-0000-0000-0000665A0000}"/>
    <cellStyle name="Normal 2 3 5 3 3 3" xfId="3645" xr:uid="{00000000-0005-0000-0000-0000675A0000}"/>
    <cellStyle name="Normal 2 3 5 3 3 3 2" xfId="11791" xr:uid="{00000000-0005-0000-0000-0000685A0000}"/>
    <cellStyle name="Normal 2 3 5 3 3 3 2 2" xfId="28087" xr:uid="{00000000-0005-0000-0000-0000695A0000}"/>
    <cellStyle name="Normal 2 3 5 3 3 3 3" xfId="19941" xr:uid="{00000000-0005-0000-0000-00006A5A0000}"/>
    <cellStyle name="Normal 2 3 5 3 3 4" xfId="6230" xr:uid="{00000000-0005-0000-0000-00006B5A0000}"/>
    <cellStyle name="Normal 2 3 5 3 3 4 2" xfId="14376" xr:uid="{00000000-0005-0000-0000-00006C5A0000}"/>
    <cellStyle name="Normal 2 3 5 3 3 4 2 2" xfId="30672" xr:uid="{00000000-0005-0000-0000-00006D5A0000}"/>
    <cellStyle name="Normal 2 3 5 3 3 4 3" xfId="22526" xr:uid="{00000000-0005-0000-0000-00006E5A0000}"/>
    <cellStyle name="Normal 2 3 5 3 3 5" xfId="9077" xr:uid="{00000000-0005-0000-0000-00006F5A0000}"/>
    <cellStyle name="Normal 2 3 5 3 3 5 2" xfId="25373" xr:uid="{00000000-0005-0000-0000-0000705A0000}"/>
    <cellStyle name="Normal 2 3 5 3 3 6" xfId="17227" xr:uid="{00000000-0005-0000-0000-0000715A0000}"/>
    <cellStyle name="Normal 2 3 5 3 4" xfId="1636" xr:uid="{00000000-0005-0000-0000-0000725A0000}"/>
    <cellStyle name="Normal 2 3 5 3 4 2" xfId="4254" xr:uid="{00000000-0005-0000-0000-0000735A0000}"/>
    <cellStyle name="Normal 2 3 5 3 4 2 2" xfId="12400" xr:uid="{00000000-0005-0000-0000-0000745A0000}"/>
    <cellStyle name="Normal 2 3 5 3 4 2 2 2" xfId="28696" xr:uid="{00000000-0005-0000-0000-0000755A0000}"/>
    <cellStyle name="Normal 2 3 5 3 4 2 3" xfId="20550" xr:uid="{00000000-0005-0000-0000-0000765A0000}"/>
    <cellStyle name="Normal 2 3 5 3 4 3" xfId="6935" xr:uid="{00000000-0005-0000-0000-0000775A0000}"/>
    <cellStyle name="Normal 2 3 5 3 4 3 2" xfId="15081" xr:uid="{00000000-0005-0000-0000-0000785A0000}"/>
    <cellStyle name="Normal 2 3 5 3 4 3 2 2" xfId="31377" xr:uid="{00000000-0005-0000-0000-0000795A0000}"/>
    <cellStyle name="Normal 2 3 5 3 4 3 3" xfId="23231" xr:uid="{00000000-0005-0000-0000-00007A5A0000}"/>
    <cellStyle name="Normal 2 3 5 3 4 4" xfId="9782" xr:uid="{00000000-0005-0000-0000-00007B5A0000}"/>
    <cellStyle name="Normal 2 3 5 3 4 4 2" xfId="26078" xr:uid="{00000000-0005-0000-0000-00007C5A0000}"/>
    <cellStyle name="Normal 2 3 5 3 4 5" xfId="17932" xr:uid="{00000000-0005-0000-0000-00007D5A0000}"/>
    <cellStyle name="Normal 2 3 5 3 5" xfId="3036" xr:uid="{00000000-0005-0000-0000-00007E5A0000}"/>
    <cellStyle name="Normal 2 3 5 3 5 2" xfId="11182" xr:uid="{00000000-0005-0000-0000-00007F5A0000}"/>
    <cellStyle name="Normal 2 3 5 3 5 2 2" xfId="27478" xr:uid="{00000000-0005-0000-0000-0000805A0000}"/>
    <cellStyle name="Normal 2 3 5 3 5 3" xfId="19332" xr:uid="{00000000-0005-0000-0000-0000815A0000}"/>
    <cellStyle name="Normal 2 3 5 3 6" xfId="5525" xr:uid="{00000000-0005-0000-0000-0000825A0000}"/>
    <cellStyle name="Normal 2 3 5 3 6 2" xfId="13671" xr:uid="{00000000-0005-0000-0000-0000835A0000}"/>
    <cellStyle name="Normal 2 3 5 3 6 2 2" xfId="29967" xr:uid="{00000000-0005-0000-0000-0000845A0000}"/>
    <cellStyle name="Normal 2 3 5 3 6 3" xfId="21821" xr:uid="{00000000-0005-0000-0000-0000855A0000}"/>
    <cellStyle name="Normal 2 3 5 3 7" xfId="8372" xr:uid="{00000000-0005-0000-0000-0000865A0000}"/>
    <cellStyle name="Normal 2 3 5 3 7 2" xfId="24668" xr:uid="{00000000-0005-0000-0000-0000875A0000}"/>
    <cellStyle name="Normal 2 3 5 3 8" xfId="16522" xr:uid="{00000000-0005-0000-0000-0000885A0000}"/>
    <cellStyle name="Normal 2 3 5 4" xfId="308" xr:uid="{00000000-0005-0000-0000-0000895A0000}"/>
    <cellStyle name="Normal 2 3 5 4 2" xfId="652" xr:uid="{00000000-0005-0000-0000-00008A5A0000}"/>
    <cellStyle name="Normal 2 3 5 4 2 2" xfId="1358" xr:uid="{00000000-0005-0000-0000-00008B5A0000}"/>
    <cellStyle name="Normal 2 3 5 4 2 2 2" xfId="2768" xr:uid="{00000000-0005-0000-0000-00008C5A0000}"/>
    <cellStyle name="Normal 2 3 5 4 2 2 2 2" xfId="5233" xr:uid="{00000000-0005-0000-0000-00008D5A0000}"/>
    <cellStyle name="Normal 2 3 5 4 2 2 2 2 2" xfId="13379" xr:uid="{00000000-0005-0000-0000-00008E5A0000}"/>
    <cellStyle name="Normal 2 3 5 4 2 2 2 2 2 2" xfId="29675" xr:uid="{00000000-0005-0000-0000-00008F5A0000}"/>
    <cellStyle name="Normal 2 3 5 4 2 2 2 2 3" xfId="21529" xr:uid="{00000000-0005-0000-0000-0000905A0000}"/>
    <cellStyle name="Normal 2 3 5 4 2 2 2 3" xfId="8067" xr:uid="{00000000-0005-0000-0000-0000915A0000}"/>
    <cellStyle name="Normal 2 3 5 4 2 2 2 3 2" xfId="16213" xr:uid="{00000000-0005-0000-0000-0000925A0000}"/>
    <cellStyle name="Normal 2 3 5 4 2 2 2 3 2 2" xfId="32509" xr:uid="{00000000-0005-0000-0000-0000935A0000}"/>
    <cellStyle name="Normal 2 3 5 4 2 2 2 3 3" xfId="24363" xr:uid="{00000000-0005-0000-0000-0000945A0000}"/>
    <cellStyle name="Normal 2 3 5 4 2 2 2 4" xfId="10914" xr:uid="{00000000-0005-0000-0000-0000955A0000}"/>
    <cellStyle name="Normal 2 3 5 4 2 2 2 4 2" xfId="27210" xr:uid="{00000000-0005-0000-0000-0000965A0000}"/>
    <cellStyle name="Normal 2 3 5 4 2 2 2 5" xfId="19064" xr:uid="{00000000-0005-0000-0000-0000975A0000}"/>
    <cellStyle name="Normal 2 3 5 4 2 2 3" xfId="4015" xr:uid="{00000000-0005-0000-0000-0000985A0000}"/>
    <cellStyle name="Normal 2 3 5 4 2 2 3 2" xfId="12161" xr:uid="{00000000-0005-0000-0000-0000995A0000}"/>
    <cellStyle name="Normal 2 3 5 4 2 2 3 2 2" xfId="28457" xr:uid="{00000000-0005-0000-0000-00009A5A0000}"/>
    <cellStyle name="Normal 2 3 5 4 2 2 3 3" xfId="20311" xr:uid="{00000000-0005-0000-0000-00009B5A0000}"/>
    <cellStyle name="Normal 2 3 5 4 2 2 4" xfId="6657" xr:uid="{00000000-0005-0000-0000-00009C5A0000}"/>
    <cellStyle name="Normal 2 3 5 4 2 2 4 2" xfId="14803" xr:uid="{00000000-0005-0000-0000-00009D5A0000}"/>
    <cellStyle name="Normal 2 3 5 4 2 2 4 2 2" xfId="31099" xr:uid="{00000000-0005-0000-0000-00009E5A0000}"/>
    <cellStyle name="Normal 2 3 5 4 2 2 4 3" xfId="22953" xr:uid="{00000000-0005-0000-0000-00009F5A0000}"/>
    <cellStyle name="Normal 2 3 5 4 2 2 5" xfId="9504" xr:uid="{00000000-0005-0000-0000-0000A05A0000}"/>
    <cellStyle name="Normal 2 3 5 4 2 2 5 2" xfId="25800" xr:uid="{00000000-0005-0000-0000-0000A15A0000}"/>
    <cellStyle name="Normal 2 3 5 4 2 2 6" xfId="17654" xr:uid="{00000000-0005-0000-0000-0000A25A0000}"/>
    <cellStyle name="Normal 2 3 5 4 2 3" xfId="2063" xr:uid="{00000000-0005-0000-0000-0000A35A0000}"/>
    <cellStyle name="Normal 2 3 5 4 2 3 2" xfId="4624" xr:uid="{00000000-0005-0000-0000-0000A45A0000}"/>
    <cellStyle name="Normal 2 3 5 4 2 3 2 2" xfId="12770" xr:uid="{00000000-0005-0000-0000-0000A55A0000}"/>
    <cellStyle name="Normal 2 3 5 4 2 3 2 2 2" xfId="29066" xr:uid="{00000000-0005-0000-0000-0000A65A0000}"/>
    <cellStyle name="Normal 2 3 5 4 2 3 2 3" xfId="20920" xr:uid="{00000000-0005-0000-0000-0000A75A0000}"/>
    <cellStyle name="Normal 2 3 5 4 2 3 3" xfId="7362" xr:uid="{00000000-0005-0000-0000-0000A85A0000}"/>
    <cellStyle name="Normal 2 3 5 4 2 3 3 2" xfId="15508" xr:uid="{00000000-0005-0000-0000-0000A95A0000}"/>
    <cellStyle name="Normal 2 3 5 4 2 3 3 2 2" xfId="31804" xr:uid="{00000000-0005-0000-0000-0000AA5A0000}"/>
    <cellStyle name="Normal 2 3 5 4 2 3 3 3" xfId="23658" xr:uid="{00000000-0005-0000-0000-0000AB5A0000}"/>
    <cellStyle name="Normal 2 3 5 4 2 3 4" xfId="10209" xr:uid="{00000000-0005-0000-0000-0000AC5A0000}"/>
    <cellStyle name="Normal 2 3 5 4 2 3 4 2" xfId="26505" xr:uid="{00000000-0005-0000-0000-0000AD5A0000}"/>
    <cellStyle name="Normal 2 3 5 4 2 3 5" xfId="18359" xr:uid="{00000000-0005-0000-0000-0000AE5A0000}"/>
    <cellStyle name="Normal 2 3 5 4 2 4" xfId="3406" xr:uid="{00000000-0005-0000-0000-0000AF5A0000}"/>
    <cellStyle name="Normal 2 3 5 4 2 4 2" xfId="11552" xr:uid="{00000000-0005-0000-0000-0000B05A0000}"/>
    <cellStyle name="Normal 2 3 5 4 2 4 2 2" xfId="27848" xr:uid="{00000000-0005-0000-0000-0000B15A0000}"/>
    <cellStyle name="Normal 2 3 5 4 2 4 3" xfId="19702" xr:uid="{00000000-0005-0000-0000-0000B25A0000}"/>
    <cellStyle name="Normal 2 3 5 4 2 5" xfId="5952" xr:uid="{00000000-0005-0000-0000-0000B35A0000}"/>
    <cellStyle name="Normal 2 3 5 4 2 5 2" xfId="14098" xr:uid="{00000000-0005-0000-0000-0000B45A0000}"/>
    <cellStyle name="Normal 2 3 5 4 2 5 2 2" xfId="30394" xr:uid="{00000000-0005-0000-0000-0000B55A0000}"/>
    <cellStyle name="Normal 2 3 5 4 2 5 3" xfId="22248" xr:uid="{00000000-0005-0000-0000-0000B65A0000}"/>
    <cellStyle name="Normal 2 3 5 4 2 6" xfId="8799" xr:uid="{00000000-0005-0000-0000-0000B75A0000}"/>
    <cellStyle name="Normal 2 3 5 4 2 6 2" xfId="25095" xr:uid="{00000000-0005-0000-0000-0000B85A0000}"/>
    <cellStyle name="Normal 2 3 5 4 2 7" xfId="16949" xr:uid="{00000000-0005-0000-0000-0000B95A0000}"/>
    <cellStyle name="Normal 2 3 5 4 3" xfId="1014" xr:uid="{00000000-0005-0000-0000-0000BA5A0000}"/>
    <cellStyle name="Normal 2 3 5 4 3 2" xfId="2424" xr:uid="{00000000-0005-0000-0000-0000BB5A0000}"/>
    <cellStyle name="Normal 2 3 5 4 3 2 2" xfId="4937" xr:uid="{00000000-0005-0000-0000-0000BC5A0000}"/>
    <cellStyle name="Normal 2 3 5 4 3 2 2 2" xfId="13083" xr:uid="{00000000-0005-0000-0000-0000BD5A0000}"/>
    <cellStyle name="Normal 2 3 5 4 3 2 2 2 2" xfId="29379" xr:uid="{00000000-0005-0000-0000-0000BE5A0000}"/>
    <cellStyle name="Normal 2 3 5 4 3 2 2 3" xfId="21233" xr:uid="{00000000-0005-0000-0000-0000BF5A0000}"/>
    <cellStyle name="Normal 2 3 5 4 3 2 3" xfId="7723" xr:uid="{00000000-0005-0000-0000-0000C05A0000}"/>
    <cellStyle name="Normal 2 3 5 4 3 2 3 2" xfId="15869" xr:uid="{00000000-0005-0000-0000-0000C15A0000}"/>
    <cellStyle name="Normal 2 3 5 4 3 2 3 2 2" xfId="32165" xr:uid="{00000000-0005-0000-0000-0000C25A0000}"/>
    <cellStyle name="Normal 2 3 5 4 3 2 3 3" xfId="24019" xr:uid="{00000000-0005-0000-0000-0000C35A0000}"/>
    <cellStyle name="Normal 2 3 5 4 3 2 4" xfId="10570" xr:uid="{00000000-0005-0000-0000-0000C45A0000}"/>
    <cellStyle name="Normal 2 3 5 4 3 2 4 2" xfId="26866" xr:uid="{00000000-0005-0000-0000-0000C55A0000}"/>
    <cellStyle name="Normal 2 3 5 4 3 2 5" xfId="18720" xr:uid="{00000000-0005-0000-0000-0000C65A0000}"/>
    <cellStyle name="Normal 2 3 5 4 3 3" xfId="3719" xr:uid="{00000000-0005-0000-0000-0000C75A0000}"/>
    <cellStyle name="Normal 2 3 5 4 3 3 2" xfId="11865" xr:uid="{00000000-0005-0000-0000-0000C85A0000}"/>
    <cellStyle name="Normal 2 3 5 4 3 3 2 2" xfId="28161" xr:uid="{00000000-0005-0000-0000-0000C95A0000}"/>
    <cellStyle name="Normal 2 3 5 4 3 3 3" xfId="20015" xr:uid="{00000000-0005-0000-0000-0000CA5A0000}"/>
    <cellStyle name="Normal 2 3 5 4 3 4" xfId="6313" xr:uid="{00000000-0005-0000-0000-0000CB5A0000}"/>
    <cellStyle name="Normal 2 3 5 4 3 4 2" xfId="14459" xr:uid="{00000000-0005-0000-0000-0000CC5A0000}"/>
    <cellStyle name="Normal 2 3 5 4 3 4 2 2" xfId="30755" xr:uid="{00000000-0005-0000-0000-0000CD5A0000}"/>
    <cellStyle name="Normal 2 3 5 4 3 4 3" xfId="22609" xr:uid="{00000000-0005-0000-0000-0000CE5A0000}"/>
    <cellStyle name="Normal 2 3 5 4 3 5" xfId="9160" xr:uid="{00000000-0005-0000-0000-0000CF5A0000}"/>
    <cellStyle name="Normal 2 3 5 4 3 5 2" xfId="25456" xr:uid="{00000000-0005-0000-0000-0000D05A0000}"/>
    <cellStyle name="Normal 2 3 5 4 3 6" xfId="17310" xr:uid="{00000000-0005-0000-0000-0000D15A0000}"/>
    <cellStyle name="Normal 2 3 5 4 4" xfId="1719" xr:uid="{00000000-0005-0000-0000-0000D25A0000}"/>
    <cellStyle name="Normal 2 3 5 4 4 2" xfId="4328" xr:uid="{00000000-0005-0000-0000-0000D35A0000}"/>
    <cellStyle name="Normal 2 3 5 4 4 2 2" xfId="12474" xr:uid="{00000000-0005-0000-0000-0000D45A0000}"/>
    <cellStyle name="Normal 2 3 5 4 4 2 2 2" xfId="28770" xr:uid="{00000000-0005-0000-0000-0000D55A0000}"/>
    <cellStyle name="Normal 2 3 5 4 4 2 3" xfId="20624" xr:uid="{00000000-0005-0000-0000-0000D65A0000}"/>
    <cellStyle name="Normal 2 3 5 4 4 3" xfId="7018" xr:uid="{00000000-0005-0000-0000-0000D75A0000}"/>
    <cellStyle name="Normal 2 3 5 4 4 3 2" xfId="15164" xr:uid="{00000000-0005-0000-0000-0000D85A0000}"/>
    <cellStyle name="Normal 2 3 5 4 4 3 2 2" xfId="31460" xr:uid="{00000000-0005-0000-0000-0000D95A0000}"/>
    <cellStyle name="Normal 2 3 5 4 4 3 3" xfId="23314" xr:uid="{00000000-0005-0000-0000-0000DA5A0000}"/>
    <cellStyle name="Normal 2 3 5 4 4 4" xfId="9865" xr:uid="{00000000-0005-0000-0000-0000DB5A0000}"/>
    <cellStyle name="Normal 2 3 5 4 4 4 2" xfId="26161" xr:uid="{00000000-0005-0000-0000-0000DC5A0000}"/>
    <cellStyle name="Normal 2 3 5 4 4 5" xfId="18015" xr:uid="{00000000-0005-0000-0000-0000DD5A0000}"/>
    <cellStyle name="Normal 2 3 5 4 5" xfId="3110" xr:uid="{00000000-0005-0000-0000-0000DE5A0000}"/>
    <cellStyle name="Normal 2 3 5 4 5 2" xfId="11256" xr:uid="{00000000-0005-0000-0000-0000DF5A0000}"/>
    <cellStyle name="Normal 2 3 5 4 5 2 2" xfId="27552" xr:uid="{00000000-0005-0000-0000-0000E05A0000}"/>
    <cellStyle name="Normal 2 3 5 4 5 3" xfId="19406" xr:uid="{00000000-0005-0000-0000-0000E15A0000}"/>
    <cellStyle name="Normal 2 3 5 4 6" xfId="5608" xr:uid="{00000000-0005-0000-0000-0000E25A0000}"/>
    <cellStyle name="Normal 2 3 5 4 6 2" xfId="13754" xr:uid="{00000000-0005-0000-0000-0000E35A0000}"/>
    <cellStyle name="Normal 2 3 5 4 6 2 2" xfId="30050" xr:uid="{00000000-0005-0000-0000-0000E45A0000}"/>
    <cellStyle name="Normal 2 3 5 4 6 3" xfId="21904" xr:uid="{00000000-0005-0000-0000-0000E55A0000}"/>
    <cellStyle name="Normal 2 3 5 4 7" xfId="8455" xr:uid="{00000000-0005-0000-0000-0000E65A0000}"/>
    <cellStyle name="Normal 2 3 5 4 7 2" xfId="24751" xr:uid="{00000000-0005-0000-0000-0000E75A0000}"/>
    <cellStyle name="Normal 2 3 5 4 8" xfId="16605" xr:uid="{00000000-0005-0000-0000-0000E85A0000}"/>
    <cellStyle name="Normal 2 3 5 5" xfId="398" xr:uid="{00000000-0005-0000-0000-0000E95A0000}"/>
    <cellStyle name="Normal 2 3 5 5 2" xfId="1104" xr:uid="{00000000-0005-0000-0000-0000EA5A0000}"/>
    <cellStyle name="Normal 2 3 5 5 2 2" xfId="2514" xr:uid="{00000000-0005-0000-0000-0000EB5A0000}"/>
    <cellStyle name="Normal 2 3 5 5 2 2 2" xfId="5011" xr:uid="{00000000-0005-0000-0000-0000EC5A0000}"/>
    <cellStyle name="Normal 2 3 5 5 2 2 2 2" xfId="13157" xr:uid="{00000000-0005-0000-0000-0000ED5A0000}"/>
    <cellStyle name="Normal 2 3 5 5 2 2 2 2 2" xfId="29453" xr:uid="{00000000-0005-0000-0000-0000EE5A0000}"/>
    <cellStyle name="Normal 2 3 5 5 2 2 2 3" xfId="21307" xr:uid="{00000000-0005-0000-0000-0000EF5A0000}"/>
    <cellStyle name="Normal 2 3 5 5 2 2 3" xfId="7813" xr:uid="{00000000-0005-0000-0000-0000F05A0000}"/>
    <cellStyle name="Normal 2 3 5 5 2 2 3 2" xfId="15959" xr:uid="{00000000-0005-0000-0000-0000F15A0000}"/>
    <cellStyle name="Normal 2 3 5 5 2 2 3 2 2" xfId="32255" xr:uid="{00000000-0005-0000-0000-0000F25A0000}"/>
    <cellStyle name="Normal 2 3 5 5 2 2 3 3" xfId="24109" xr:uid="{00000000-0005-0000-0000-0000F35A0000}"/>
    <cellStyle name="Normal 2 3 5 5 2 2 4" xfId="10660" xr:uid="{00000000-0005-0000-0000-0000F45A0000}"/>
    <cellStyle name="Normal 2 3 5 5 2 2 4 2" xfId="26956" xr:uid="{00000000-0005-0000-0000-0000F55A0000}"/>
    <cellStyle name="Normal 2 3 5 5 2 2 5" xfId="18810" xr:uid="{00000000-0005-0000-0000-0000F65A0000}"/>
    <cellStyle name="Normal 2 3 5 5 2 3" xfId="3793" xr:uid="{00000000-0005-0000-0000-0000F75A0000}"/>
    <cellStyle name="Normal 2 3 5 5 2 3 2" xfId="11939" xr:uid="{00000000-0005-0000-0000-0000F85A0000}"/>
    <cellStyle name="Normal 2 3 5 5 2 3 2 2" xfId="28235" xr:uid="{00000000-0005-0000-0000-0000F95A0000}"/>
    <cellStyle name="Normal 2 3 5 5 2 3 3" xfId="20089" xr:uid="{00000000-0005-0000-0000-0000FA5A0000}"/>
    <cellStyle name="Normal 2 3 5 5 2 4" xfId="6403" xr:uid="{00000000-0005-0000-0000-0000FB5A0000}"/>
    <cellStyle name="Normal 2 3 5 5 2 4 2" xfId="14549" xr:uid="{00000000-0005-0000-0000-0000FC5A0000}"/>
    <cellStyle name="Normal 2 3 5 5 2 4 2 2" xfId="30845" xr:uid="{00000000-0005-0000-0000-0000FD5A0000}"/>
    <cellStyle name="Normal 2 3 5 5 2 4 3" xfId="22699" xr:uid="{00000000-0005-0000-0000-0000FE5A0000}"/>
    <cellStyle name="Normal 2 3 5 5 2 5" xfId="9250" xr:uid="{00000000-0005-0000-0000-0000FF5A0000}"/>
    <cellStyle name="Normal 2 3 5 5 2 5 2" xfId="25546" xr:uid="{00000000-0005-0000-0000-0000005B0000}"/>
    <cellStyle name="Normal 2 3 5 5 2 6" xfId="17400" xr:uid="{00000000-0005-0000-0000-0000015B0000}"/>
    <cellStyle name="Normal 2 3 5 5 3" xfId="1809" xr:uid="{00000000-0005-0000-0000-0000025B0000}"/>
    <cellStyle name="Normal 2 3 5 5 3 2" xfId="4402" xr:uid="{00000000-0005-0000-0000-0000035B0000}"/>
    <cellStyle name="Normal 2 3 5 5 3 2 2" xfId="12548" xr:uid="{00000000-0005-0000-0000-0000045B0000}"/>
    <cellStyle name="Normal 2 3 5 5 3 2 2 2" xfId="28844" xr:uid="{00000000-0005-0000-0000-0000055B0000}"/>
    <cellStyle name="Normal 2 3 5 5 3 2 3" xfId="20698" xr:uid="{00000000-0005-0000-0000-0000065B0000}"/>
    <cellStyle name="Normal 2 3 5 5 3 3" xfId="7108" xr:uid="{00000000-0005-0000-0000-0000075B0000}"/>
    <cellStyle name="Normal 2 3 5 5 3 3 2" xfId="15254" xr:uid="{00000000-0005-0000-0000-0000085B0000}"/>
    <cellStyle name="Normal 2 3 5 5 3 3 2 2" xfId="31550" xr:uid="{00000000-0005-0000-0000-0000095B0000}"/>
    <cellStyle name="Normal 2 3 5 5 3 3 3" xfId="23404" xr:uid="{00000000-0005-0000-0000-00000A5B0000}"/>
    <cellStyle name="Normal 2 3 5 5 3 4" xfId="9955" xr:uid="{00000000-0005-0000-0000-00000B5B0000}"/>
    <cellStyle name="Normal 2 3 5 5 3 4 2" xfId="26251" xr:uid="{00000000-0005-0000-0000-00000C5B0000}"/>
    <cellStyle name="Normal 2 3 5 5 3 5" xfId="18105" xr:uid="{00000000-0005-0000-0000-00000D5B0000}"/>
    <cellStyle name="Normal 2 3 5 5 4" xfId="3184" xr:uid="{00000000-0005-0000-0000-00000E5B0000}"/>
    <cellStyle name="Normal 2 3 5 5 4 2" xfId="11330" xr:uid="{00000000-0005-0000-0000-00000F5B0000}"/>
    <cellStyle name="Normal 2 3 5 5 4 2 2" xfId="27626" xr:uid="{00000000-0005-0000-0000-0000105B0000}"/>
    <cellStyle name="Normal 2 3 5 5 4 3" xfId="19480" xr:uid="{00000000-0005-0000-0000-0000115B0000}"/>
    <cellStyle name="Normal 2 3 5 5 5" xfId="5698" xr:uid="{00000000-0005-0000-0000-0000125B0000}"/>
    <cellStyle name="Normal 2 3 5 5 5 2" xfId="13844" xr:uid="{00000000-0005-0000-0000-0000135B0000}"/>
    <cellStyle name="Normal 2 3 5 5 5 2 2" xfId="30140" xr:uid="{00000000-0005-0000-0000-0000145B0000}"/>
    <cellStyle name="Normal 2 3 5 5 5 3" xfId="21994" xr:uid="{00000000-0005-0000-0000-0000155B0000}"/>
    <cellStyle name="Normal 2 3 5 5 6" xfId="8545" xr:uid="{00000000-0005-0000-0000-0000165B0000}"/>
    <cellStyle name="Normal 2 3 5 5 6 2" xfId="24841" xr:uid="{00000000-0005-0000-0000-0000175B0000}"/>
    <cellStyle name="Normal 2 3 5 5 7" xfId="16695" xr:uid="{00000000-0005-0000-0000-0000185B0000}"/>
    <cellStyle name="Normal 2 3 5 6" xfId="760" xr:uid="{00000000-0005-0000-0000-0000195B0000}"/>
    <cellStyle name="Normal 2 3 5 6 2" xfId="2170" xr:uid="{00000000-0005-0000-0000-00001A5B0000}"/>
    <cellStyle name="Normal 2 3 5 6 2 2" xfId="4715" xr:uid="{00000000-0005-0000-0000-00001B5B0000}"/>
    <cellStyle name="Normal 2 3 5 6 2 2 2" xfId="12861" xr:uid="{00000000-0005-0000-0000-00001C5B0000}"/>
    <cellStyle name="Normal 2 3 5 6 2 2 2 2" xfId="29157" xr:uid="{00000000-0005-0000-0000-00001D5B0000}"/>
    <cellStyle name="Normal 2 3 5 6 2 2 3" xfId="21011" xr:uid="{00000000-0005-0000-0000-00001E5B0000}"/>
    <cellStyle name="Normal 2 3 5 6 2 3" xfId="7469" xr:uid="{00000000-0005-0000-0000-00001F5B0000}"/>
    <cellStyle name="Normal 2 3 5 6 2 3 2" xfId="15615" xr:uid="{00000000-0005-0000-0000-0000205B0000}"/>
    <cellStyle name="Normal 2 3 5 6 2 3 2 2" xfId="31911" xr:uid="{00000000-0005-0000-0000-0000215B0000}"/>
    <cellStyle name="Normal 2 3 5 6 2 3 3" xfId="23765" xr:uid="{00000000-0005-0000-0000-0000225B0000}"/>
    <cellStyle name="Normal 2 3 5 6 2 4" xfId="10316" xr:uid="{00000000-0005-0000-0000-0000235B0000}"/>
    <cellStyle name="Normal 2 3 5 6 2 4 2" xfId="26612" xr:uid="{00000000-0005-0000-0000-0000245B0000}"/>
    <cellStyle name="Normal 2 3 5 6 2 5" xfId="18466" xr:uid="{00000000-0005-0000-0000-0000255B0000}"/>
    <cellStyle name="Normal 2 3 5 6 3" xfId="3497" xr:uid="{00000000-0005-0000-0000-0000265B0000}"/>
    <cellStyle name="Normal 2 3 5 6 3 2" xfId="11643" xr:uid="{00000000-0005-0000-0000-0000275B0000}"/>
    <cellStyle name="Normal 2 3 5 6 3 2 2" xfId="27939" xr:uid="{00000000-0005-0000-0000-0000285B0000}"/>
    <cellStyle name="Normal 2 3 5 6 3 3" xfId="19793" xr:uid="{00000000-0005-0000-0000-0000295B0000}"/>
    <cellStyle name="Normal 2 3 5 6 4" xfId="6059" xr:uid="{00000000-0005-0000-0000-00002A5B0000}"/>
    <cellStyle name="Normal 2 3 5 6 4 2" xfId="14205" xr:uid="{00000000-0005-0000-0000-00002B5B0000}"/>
    <cellStyle name="Normal 2 3 5 6 4 2 2" xfId="30501" xr:uid="{00000000-0005-0000-0000-00002C5B0000}"/>
    <cellStyle name="Normal 2 3 5 6 4 3" xfId="22355" xr:uid="{00000000-0005-0000-0000-00002D5B0000}"/>
    <cellStyle name="Normal 2 3 5 6 5" xfId="8906" xr:uid="{00000000-0005-0000-0000-00002E5B0000}"/>
    <cellStyle name="Normal 2 3 5 6 5 2" xfId="25202" xr:uid="{00000000-0005-0000-0000-00002F5B0000}"/>
    <cellStyle name="Normal 2 3 5 6 6" xfId="17056" xr:uid="{00000000-0005-0000-0000-0000305B0000}"/>
    <cellStyle name="Normal 2 3 5 7" xfId="1465" xr:uid="{00000000-0005-0000-0000-0000315B0000}"/>
    <cellStyle name="Normal 2 3 5 7 2" xfId="4106" xr:uid="{00000000-0005-0000-0000-0000325B0000}"/>
    <cellStyle name="Normal 2 3 5 7 2 2" xfId="12252" xr:uid="{00000000-0005-0000-0000-0000335B0000}"/>
    <cellStyle name="Normal 2 3 5 7 2 2 2" xfId="28548" xr:uid="{00000000-0005-0000-0000-0000345B0000}"/>
    <cellStyle name="Normal 2 3 5 7 2 3" xfId="20402" xr:uid="{00000000-0005-0000-0000-0000355B0000}"/>
    <cellStyle name="Normal 2 3 5 7 3" xfId="6764" xr:uid="{00000000-0005-0000-0000-0000365B0000}"/>
    <cellStyle name="Normal 2 3 5 7 3 2" xfId="14910" xr:uid="{00000000-0005-0000-0000-0000375B0000}"/>
    <cellStyle name="Normal 2 3 5 7 3 2 2" xfId="31206" xr:uid="{00000000-0005-0000-0000-0000385B0000}"/>
    <cellStyle name="Normal 2 3 5 7 3 3" xfId="23060" xr:uid="{00000000-0005-0000-0000-0000395B0000}"/>
    <cellStyle name="Normal 2 3 5 7 4" xfId="9611" xr:uid="{00000000-0005-0000-0000-00003A5B0000}"/>
    <cellStyle name="Normal 2 3 5 7 4 2" xfId="25907" xr:uid="{00000000-0005-0000-0000-00003B5B0000}"/>
    <cellStyle name="Normal 2 3 5 7 5" xfId="17761" xr:uid="{00000000-0005-0000-0000-00003C5B0000}"/>
    <cellStyle name="Normal 2 3 5 8" xfId="2888" xr:uid="{00000000-0005-0000-0000-00003D5B0000}"/>
    <cellStyle name="Normal 2 3 5 8 2" xfId="11034" xr:uid="{00000000-0005-0000-0000-00003E5B0000}"/>
    <cellStyle name="Normal 2 3 5 8 2 2" xfId="27330" xr:uid="{00000000-0005-0000-0000-00003F5B0000}"/>
    <cellStyle name="Normal 2 3 5 8 3" xfId="19184" xr:uid="{00000000-0005-0000-0000-0000405B0000}"/>
    <cellStyle name="Normal 2 3 5 9" xfId="5354" xr:uid="{00000000-0005-0000-0000-0000415B0000}"/>
    <cellStyle name="Normal 2 3 5 9 2" xfId="13500" xr:uid="{00000000-0005-0000-0000-0000425B0000}"/>
    <cellStyle name="Normal 2 3 5 9 2 2" xfId="29796" xr:uid="{00000000-0005-0000-0000-0000435B0000}"/>
    <cellStyle name="Normal 2 3 5 9 3" xfId="21650" xr:uid="{00000000-0005-0000-0000-0000445B0000}"/>
    <cellStyle name="Normal 2 3 6" xfId="100" xr:uid="{00000000-0005-0000-0000-0000455B0000}"/>
    <cellStyle name="Normal 2 3 6 2" xfId="444" xr:uid="{00000000-0005-0000-0000-0000465B0000}"/>
    <cellStyle name="Normal 2 3 6 2 2" xfId="1150" xr:uid="{00000000-0005-0000-0000-0000475B0000}"/>
    <cellStyle name="Normal 2 3 6 2 2 2" xfId="2560" xr:uid="{00000000-0005-0000-0000-0000485B0000}"/>
    <cellStyle name="Normal 2 3 6 2 2 2 2" xfId="5049" xr:uid="{00000000-0005-0000-0000-0000495B0000}"/>
    <cellStyle name="Normal 2 3 6 2 2 2 2 2" xfId="13195" xr:uid="{00000000-0005-0000-0000-00004A5B0000}"/>
    <cellStyle name="Normal 2 3 6 2 2 2 2 2 2" xfId="29491" xr:uid="{00000000-0005-0000-0000-00004B5B0000}"/>
    <cellStyle name="Normal 2 3 6 2 2 2 2 3" xfId="21345" xr:uid="{00000000-0005-0000-0000-00004C5B0000}"/>
    <cellStyle name="Normal 2 3 6 2 2 2 3" xfId="7859" xr:uid="{00000000-0005-0000-0000-00004D5B0000}"/>
    <cellStyle name="Normal 2 3 6 2 2 2 3 2" xfId="16005" xr:uid="{00000000-0005-0000-0000-00004E5B0000}"/>
    <cellStyle name="Normal 2 3 6 2 2 2 3 2 2" xfId="32301" xr:uid="{00000000-0005-0000-0000-00004F5B0000}"/>
    <cellStyle name="Normal 2 3 6 2 2 2 3 3" xfId="24155" xr:uid="{00000000-0005-0000-0000-0000505B0000}"/>
    <cellStyle name="Normal 2 3 6 2 2 2 4" xfId="10706" xr:uid="{00000000-0005-0000-0000-0000515B0000}"/>
    <cellStyle name="Normal 2 3 6 2 2 2 4 2" xfId="27002" xr:uid="{00000000-0005-0000-0000-0000525B0000}"/>
    <cellStyle name="Normal 2 3 6 2 2 2 5" xfId="18856" xr:uid="{00000000-0005-0000-0000-0000535B0000}"/>
    <cellStyle name="Normal 2 3 6 2 2 3" xfId="3831" xr:uid="{00000000-0005-0000-0000-0000545B0000}"/>
    <cellStyle name="Normal 2 3 6 2 2 3 2" xfId="11977" xr:uid="{00000000-0005-0000-0000-0000555B0000}"/>
    <cellStyle name="Normal 2 3 6 2 2 3 2 2" xfId="28273" xr:uid="{00000000-0005-0000-0000-0000565B0000}"/>
    <cellStyle name="Normal 2 3 6 2 2 3 3" xfId="20127" xr:uid="{00000000-0005-0000-0000-0000575B0000}"/>
    <cellStyle name="Normal 2 3 6 2 2 4" xfId="6449" xr:uid="{00000000-0005-0000-0000-0000585B0000}"/>
    <cellStyle name="Normal 2 3 6 2 2 4 2" xfId="14595" xr:uid="{00000000-0005-0000-0000-0000595B0000}"/>
    <cellStyle name="Normal 2 3 6 2 2 4 2 2" xfId="30891" xr:uid="{00000000-0005-0000-0000-00005A5B0000}"/>
    <cellStyle name="Normal 2 3 6 2 2 4 3" xfId="22745" xr:uid="{00000000-0005-0000-0000-00005B5B0000}"/>
    <cellStyle name="Normal 2 3 6 2 2 5" xfId="9296" xr:uid="{00000000-0005-0000-0000-00005C5B0000}"/>
    <cellStyle name="Normal 2 3 6 2 2 5 2" xfId="25592" xr:uid="{00000000-0005-0000-0000-00005D5B0000}"/>
    <cellStyle name="Normal 2 3 6 2 2 6" xfId="17446" xr:uid="{00000000-0005-0000-0000-00005E5B0000}"/>
    <cellStyle name="Normal 2 3 6 2 3" xfId="1855" xr:uid="{00000000-0005-0000-0000-00005F5B0000}"/>
    <cellStyle name="Normal 2 3 6 2 3 2" xfId="4440" xr:uid="{00000000-0005-0000-0000-0000605B0000}"/>
    <cellStyle name="Normal 2 3 6 2 3 2 2" xfId="12586" xr:uid="{00000000-0005-0000-0000-0000615B0000}"/>
    <cellStyle name="Normal 2 3 6 2 3 2 2 2" xfId="28882" xr:uid="{00000000-0005-0000-0000-0000625B0000}"/>
    <cellStyle name="Normal 2 3 6 2 3 2 3" xfId="20736" xr:uid="{00000000-0005-0000-0000-0000635B0000}"/>
    <cellStyle name="Normal 2 3 6 2 3 3" xfId="7154" xr:uid="{00000000-0005-0000-0000-0000645B0000}"/>
    <cellStyle name="Normal 2 3 6 2 3 3 2" xfId="15300" xr:uid="{00000000-0005-0000-0000-0000655B0000}"/>
    <cellStyle name="Normal 2 3 6 2 3 3 2 2" xfId="31596" xr:uid="{00000000-0005-0000-0000-0000665B0000}"/>
    <cellStyle name="Normal 2 3 6 2 3 3 3" xfId="23450" xr:uid="{00000000-0005-0000-0000-0000675B0000}"/>
    <cellStyle name="Normal 2 3 6 2 3 4" xfId="10001" xr:uid="{00000000-0005-0000-0000-0000685B0000}"/>
    <cellStyle name="Normal 2 3 6 2 3 4 2" xfId="26297" xr:uid="{00000000-0005-0000-0000-0000695B0000}"/>
    <cellStyle name="Normal 2 3 6 2 3 5" xfId="18151" xr:uid="{00000000-0005-0000-0000-00006A5B0000}"/>
    <cellStyle name="Normal 2 3 6 2 4" xfId="3222" xr:uid="{00000000-0005-0000-0000-00006B5B0000}"/>
    <cellStyle name="Normal 2 3 6 2 4 2" xfId="11368" xr:uid="{00000000-0005-0000-0000-00006C5B0000}"/>
    <cellStyle name="Normal 2 3 6 2 4 2 2" xfId="27664" xr:uid="{00000000-0005-0000-0000-00006D5B0000}"/>
    <cellStyle name="Normal 2 3 6 2 4 3" xfId="19518" xr:uid="{00000000-0005-0000-0000-00006E5B0000}"/>
    <cellStyle name="Normal 2 3 6 2 5" xfId="5744" xr:uid="{00000000-0005-0000-0000-00006F5B0000}"/>
    <cellStyle name="Normal 2 3 6 2 5 2" xfId="13890" xr:uid="{00000000-0005-0000-0000-0000705B0000}"/>
    <cellStyle name="Normal 2 3 6 2 5 2 2" xfId="30186" xr:uid="{00000000-0005-0000-0000-0000715B0000}"/>
    <cellStyle name="Normal 2 3 6 2 5 3" xfId="22040" xr:uid="{00000000-0005-0000-0000-0000725B0000}"/>
    <cellStyle name="Normal 2 3 6 2 6" xfId="8591" xr:uid="{00000000-0005-0000-0000-0000735B0000}"/>
    <cellStyle name="Normal 2 3 6 2 6 2" xfId="24887" xr:uid="{00000000-0005-0000-0000-0000745B0000}"/>
    <cellStyle name="Normal 2 3 6 2 7" xfId="16741" xr:uid="{00000000-0005-0000-0000-0000755B0000}"/>
    <cellStyle name="Normal 2 3 6 3" xfId="806" xr:uid="{00000000-0005-0000-0000-0000765B0000}"/>
    <cellStyle name="Normal 2 3 6 3 2" xfId="2216" xr:uid="{00000000-0005-0000-0000-0000775B0000}"/>
    <cellStyle name="Normal 2 3 6 3 2 2" xfId="4753" xr:uid="{00000000-0005-0000-0000-0000785B0000}"/>
    <cellStyle name="Normal 2 3 6 3 2 2 2" xfId="12899" xr:uid="{00000000-0005-0000-0000-0000795B0000}"/>
    <cellStyle name="Normal 2 3 6 3 2 2 2 2" xfId="29195" xr:uid="{00000000-0005-0000-0000-00007A5B0000}"/>
    <cellStyle name="Normal 2 3 6 3 2 2 3" xfId="21049" xr:uid="{00000000-0005-0000-0000-00007B5B0000}"/>
    <cellStyle name="Normal 2 3 6 3 2 3" xfId="7515" xr:uid="{00000000-0005-0000-0000-00007C5B0000}"/>
    <cellStyle name="Normal 2 3 6 3 2 3 2" xfId="15661" xr:uid="{00000000-0005-0000-0000-00007D5B0000}"/>
    <cellStyle name="Normal 2 3 6 3 2 3 2 2" xfId="31957" xr:uid="{00000000-0005-0000-0000-00007E5B0000}"/>
    <cellStyle name="Normal 2 3 6 3 2 3 3" xfId="23811" xr:uid="{00000000-0005-0000-0000-00007F5B0000}"/>
    <cellStyle name="Normal 2 3 6 3 2 4" xfId="10362" xr:uid="{00000000-0005-0000-0000-0000805B0000}"/>
    <cellStyle name="Normal 2 3 6 3 2 4 2" xfId="26658" xr:uid="{00000000-0005-0000-0000-0000815B0000}"/>
    <cellStyle name="Normal 2 3 6 3 2 5" xfId="18512" xr:uid="{00000000-0005-0000-0000-0000825B0000}"/>
    <cellStyle name="Normal 2 3 6 3 3" xfId="3535" xr:uid="{00000000-0005-0000-0000-0000835B0000}"/>
    <cellStyle name="Normal 2 3 6 3 3 2" xfId="11681" xr:uid="{00000000-0005-0000-0000-0000845B0000}"/>
    <cellStyle name="Normal 2 3 6 3 3 2 2" xfId="27977" xr:uid="{00000000-0005-0000-0000-0000855B0000}"/>
    <cellStyle name="Normal 2 3 6 3 3 3" xfId="19831" xr:uid="{00000000-0005-0000-0000-0000865B0000}"/>
    <cellStyle name="Normal 2 3 6 3 4" xfId="6105" xr:uid="{00000000-0005-0000-0000-0000875B0000}"/>
    <cellStyle name="Normal 2 3 6 3 4 2" xfId="14251" xr:uid="{00000000-0005-0000-0000-0000885B0000}"/>
    <cellStyle name="Normal 2 3 6 3 4 2 2" xfId="30547" xr:uid="{00000000-0005-0000-0000-0000895B0000}"/>
    <cellStyle name="Normal 2 3 6 3 4 3" xfId="22401" xr:uid="{00000000-0005-0000-0000-00008A5B0000}"/>
    <cellStyle name="Normal 2 3 6 3 5" xfId="8952" xr:uid="{00000000-0005-0000-0000-00008B5B0000}"/>
    <cellStyle name="Normal 2 3 6 3 5 2" xfId="25248" xr:uid="{00000000-0005-0000-0000-00008C5B0000}"/>
    <cellStyle name="Normal 2 3 6 3 6" xfId="17102" xr:uid="{00000000-0005-0000-0000-00008D5B0000}"/>
    <cellStyle name="Normal 2 3 6 4" xfId="1511" xr:uid="{00000000-0005-0000-0000-00008E5B0000}"/>
    <cellStyle name="Normal 2 3 6 4 2" xfId="4144" xr:uid="{00000000-0005-0000-0000-00008F5B0000}"/>
    <cellStyle name="Normal 2 3 6 4 2 2" xfId="12290" xr:uid="{00000000-0005-0000-0000-0000905B0000}"/>
    <cellStyle name="Normal 2 3 6 4 2 2 2" xfId="28586" xr:uid="{00000000-0005-0000-0000-0000915B0000}"/>
    <cellStyle name="Normal 2 3 6 4 2 3" xfId="20440" xr:uid="{00000000-0005-0000-0000-0000925B0000}"/>
    <cellStyle name="Normal 2 3 6 4 3" xfId="6810" xr:uid="{00000000-0005-0000-0000-0000935B0000}"/>
    <cellStyle name="Normal 2 3 6 4 3 2" xfId="14956" xr:uid="{00000000-0005-0000-0000-0000945B0000}"/>
    <cellStyle name="Normal 2 3 6 4 3 2 2" xfId="31252" xr:uid="{00000000-0005-0000-0000-0000955B0000}"/>
    <cellStyle name="Normal 2 3 6 4 3 3" xfId="23106" xr:uid="{00000000-0005-0000-0000-0000965B0000}"/>
    <cellStyle name="Normal 2 3 6 4 4" xfId="9657" xr:uid="{00000000-0005-0000-0000-0000975B0000}"/>
    <cellStyle name="Normal 2 3 6 4 4 2" xfId="25953" xr:uid="{00000000-0005-0000-0000-0000985B0000}"/>
    <cellStyle name="Normal 2 3 6 4 5" xfId="17807" xr:uid="{00000000-0005-0000-0000-0000995B0000}"/>
    <cellStyle name="Normal 2 3 6 5" xfId="2926" xr:uid="{00000000-0005-0000-0000-00009A5B0000}"/>
    <cellStyle name="Normal 2 3 6 5 2" xfId="11072" xr:uid="{00000000-0005-0000-0000-00009B5B0000}"/>
    <cellStyle name="Normal 2 3 6 5 2 2" xfId="27368" xr:uid="{00000000-0005-0000-0000-00009C5B0000}"/>
    <cellStyle name="Normal 2 3 6 5 3" xfId="19222" xr:uid="{00000000-0005-0000-0000-00009D5B0000}"/>
    <cellStyle name="Normal 2 3 6 6" xfId="5400" xr:uid="{00000000-0005-0000-0000-00009E5B0000}"/>
    <cellStyle name="Normal 2 3 6 6 2" xfId="13546" xr:uid="{00000000-0005-0000-0000-00009F5B0000}"/>
    <cellStyle name="Normal 2 3 6 6 2 2" xfId="29842" xr:uid="{00000000-0005-0000-0000-0000A05B0000}"/>
    <cellStyle name="Normal 2 3 6 6 3" xfId="21696" xr:uid="{00000000-0005-0000-0000-0000A15B0000}"/>
    <cellStyle name="Normal 2 3 6 7" xfId="8247" xr:uid="{00000000-0005-0000-0000-0000A25B0000}"/>
    <cellStyle name="Normal 2 3 6 7 2" xfId="24543" xr:uid="{00000000-0005-0000-0000-0000A35B0000}"/>
    <cellStyle name="Normal 2 3 6 8" xfId="16397" xr:uid="{00000000-0005-0000-0000-0000A45B0000}"/>
    <cellStyle name="Normal 2 3 7" xfId="189" xr:uid="{00000000-0005-0000-0000-0000A55B0000}"/>
    <cellStyle name="Normal 2 3 7 2" xfId="533" xr:uid="{00000000-0005-0000-0000-0000A65B0000}"/>
    <cellStyle name="Normal 2 3 7 2 2" xfId="1239" xr:uid="{00000000-0005-0000-0000-0000A75B0000}"/>
    <cellStyle name="Normal 2 3 7 2 2 2" xfId="2649" xr:uid="{00000000-0005-0000-0000-0000A85B0000}"/>
    <cellStyle name="Normal 2 3 7 2 2 2 2" xfId="5123" xr:uid="{00000000-0005-0000-0000-0000A95B0000}"/>
    <cellStyle name="Normal 2 3 7 2 2 2 2 2" xfId="13269" xr:uid="{00000000-0005-0000-0000-0000AA5B0000}"/>
    <cellStyle name="Normal 2 3 7 2 2 2 2 2 2" xfId="29565" xr:uid="{00000000-0005-0000-0000-0000AB5B0000}"/>
    <cellStyle name="Normal 2 3 7 2 2 2 2 3" xfId="21419" xr:uid="{00000000-0005-0000-0000-0000AC5B0000}"/>
    <cellStyle name="Normal 2 3 7 2 2 2 3" xfId="7948" xr:uid="{00000000-0005-0000-0000-0000AD5B0000}"/>
    <cellStyle name="Normal 2 3 7 2 2 2 3 2" xfId="16094" xr:uid="{00000000-0005-0000-0000-0000AE5B0000}"/>
    <cellStyle name="Normal 2 3 7 2 2 2 3 2 2" xfId="32390" xr:uid="{00000000-0005-0000-0000-0000AF5B0000}"/>
    <cellStyle name="Normal 2 3 7 2 2 2 3 3" xfId="24244" xr:uid="{00000000-0005-0000-0000-0000B05B0000}"/>
    <cellStyle name="Normal 2 3 7 2 2 2 4" xfId="10795" xr:uid="{00000000-0005-0000-0000-0000B15B0000}"/>
    <cellStyle name="Normal 2 3 7 2 2 2 4 2" xfId="27091" xr:uid="{00000000-0005-0000-0000-0000B25B0000}"/>
    <cellStyle name="Normal 2 3 7 2 2 2 5" xfId="18945" xr:uid="{00000000-0005-0000-0000-0000B35B0000}"/>
    <cellStyle name="Normal 2 3 7 2 2 3" xfId="3905" xr:uid="{00000000-0005-0000-0000-0000B45B0000}"/>
    <cellStyle name="Normal 2 3 7 2 2 3 2" xfId="12051" xr:uid="{00000000-0005-0000-0000-0000B55B0000}"/>
    <cellStyle name="Normal 2 3 7 2 2 3 2 2" xfId="28347" xr:uid="{00000000-0005-0000-0000-0000B65B0000}"/>
    <cellStyle name="Normal 2 3 7 2 2 3 3" xfId="20201" xr:uid="{00000000-0005-0000-0000-0000B75B0000}"/>
    <cellStyle name="Normal 2 3 7 2 2 4" xfId="6538" xr:uid="{00000000-0005-0000-0000-0000B85B0000}"/>
    <cellStyle name="Normal 2 3 7 2 2 4 2" xfId="14684" xr:uid="{00000000-0005-0000-0000-0000B95B0000}"/>
    <cellStyle name="Normal 2 3 7 2 2 4 2 2" xfId="30980" xr:uid="{00000000-0005-0000-0000-0000BA5B0000}"/>
    <cellStyle name="Normal 2 3 7 2 2 4 3" xfId="22834" xr:uid="{00000000-0005-0000-0000-0000BB5B0000}"/>
    <cellStyle name="Normal 2 3 7 2 2 5" xfId="9385" xr:uid="{00000000-0005-0000-0000-0000BC5B0000}"/>
    <cellStyle name="Normal 2 3 7 2 2 5 2" xfId="25681" xr:uid="{00000000-0005-0000-0000-0000BD5B0000}"/>
    <cellStyle name="Normal 2 3 7 2 2 6" xfId="17535" xr:uid="{00000000-0005-0000-0000-0000BE5B0000}"/>
    <cellStyle name="Normal 2 3 7 2 3" xfId="1944" xr:uid="{00000000-0005-0000-0000-0000BF5B0000}"/>
    <cellStyle name="Normal 2 3 7 2 3 2" xfId="4514" xr:uid="{00000000-0005-0000-0000-0000C05B0000}"/>
    <cellStyle name="Normal 2 3 7 2 3 2 2" xfId="12660" xr:uid="{00000000-0005-0000-0000-0000C15B0000}"/>
    <cellStyle name="Normal 2 3 7 2 3 2 2 2" xfId="28956" xr:uid="{00000000-0005-0000-0000-0000C25B0000}"/>
    <cellStyle name="Normal 2 3 7 2 3 2 3" xfId="20810" xr:uid="{00000000-0005-0000-0000-0000C35B0000}"/>
    <cellStyle name="Normal 2 3 7 2 3 3" xfId="7243" xr:uid="{00000000-0005-0000-0000-0000C45B0000}"/>
    <cellStyle name="Normal 2 3 7 2 3 3 2" xfId="15389" xr:uid="{00000000-0005-0000-0000-0000C55B0000}"/>
    <cellStyle name="Normal 2 3 7 2 3 3 2 2" xfId="31685" xr:uid="{00000000-0005-0000-0000-0000C65B0000}"/>
    <cellStyle name="Normal 2 3 7 2 3 3 3" xfId="23539" xr:uid="{00000000-0005-0000-0000-0000C75B0000}"/>
    <cellStyle name="Normal 2 3 7 2 3 4" xfId="10090" xr:uid="{00000000-0005-0000-0000-0000C85B0000}"/>
    <cellStyle name="Normal 2 3 7 2 3 4 2" xfId="26386" xr:uid="{00000000-0005-0000-0000-0000C95B0000}"/>
    <cellStyle name="Normal 2 3 7 2 3 5" xfId="18240" xr:uid="{00000000-0005-0000-0000-0000CA5B0000}"/>
    <cellStyle name="Normal 2 3 7 2 4" xfId="3296" xr:uid="{00000000-0005-0000-0000-0000CB5B0000}"/>
    <cellStyle name="Normal 2 3 7 2 4 2" xfId="11442" xr:uid="{00000000-0005-0000-0000-0000CC5B0000}"/>
    <cellStyle name="Normal 2 3 7 2 4 2 2" xfId="27738" xr:uid="{00000000-0005-0000-0000-0000CD5B0000}"/>
    <cellStyle name="Normal 2 3 7 2 4 3" xfId="19592" xr:uid="{00000000-0005-0000-0000-0000CE5B0000}"/>
    <cellStyle name="Normal 2 3 7 2 5" xfId="5833" xr:uid="{00000000-0005-0000-0000-0000CF5B0000}"/>
    <cellStyle name="Normal 2 3 7 2 5 2" xfId="13979" xr:uid="{00000000-0005-0000-0000-0000D05B0000}"/>
    <cellStyle name="Normal 2 3 7 2 5 2 2" xfId="30275" xr:uid="{00000000-0005-0000-0000-0000D15B0000}"/>
    <cellStyle name="Normal 2 3 7 2 5 3" xfId="22129" xr:uid="{00000000-0005-0000-0000-0000D25B0000}"/>
    <cellStyle name="Normal 2 3 7 2 6" xfId="8680" xr:uid="{00000000-0005-0000-0000-0000D35B0000}"/>
    <cellStyle name="Normal 2 3 7 2 6 2" xfId="24976" xr:uid="{00000000-0005-0000-0000-0000D45B0000}"/>
    <cellStyle name="Normal 2 3 7 2 7" xfId="16830" xr:uid="{00000000-0005-0000-0000-0000D55B0000}"/>
    <cellStyle name="Normal 2 3 7 3" xfId="895" xr:uid="{00000000-0005-0000-0000-0000D65B0000}"/>
    <cellStyle name="Normal 2 3 7 3 2" xfId="2305" xr:uid="{00000000-0005-0000-0000-0000D75B0000}"/>
    <cellStyle name="Normal 2 3 7 3 2 2" xfId="4827" xr:uid="{00000000-0005-0000-0000-0000D85B0000}"/>
    <cellStyle name="Normal 2 3 7 3 2 2 2" xfId="12973" xr:uid="{00000000-0005-0000-0000-0000D95B0000}"/>
    <cellStyle name="Normal 2 3 7 3 2 2 2 2" xfId="29269" xr:uid="{00000000-0005-0000-0000-0000DA5B0000}"/>
    <cellStyle name="Normal 2 3 7 3 2 2 3" xfId="21123" xr:uid="{00000000-0005-0000-0000-0000DB5B0000}"/>
    <cellStyle name="Normal 2 3 7 3 2 3" xfId="7604" xr:uid="{00000000-0005-0000-0000-0000DC5B0000}"/>
    <cellStyle name="Normal 2 3 7 3 2 3 2" xfId="15750" xr:uid="{00000000-0005-0000-0000-0000DD5B0000}"/>
    <cellStyle name="Normal 2 3 7 3 2 3 2 2" xfId="32046" xr:uid="{00000000-0005-0000-0000-0000DE5B0000}"/>
    <cellStyle name="Normal 2 3 7 3 2 3 3" xfId="23900" xr:uid="{00000000-0005-0000-0000-0000DF5B0000}"/>
    <cellStyle name="Normal 2 3 7 3 2 4" xfId="10451" xr:uid="{00000000-0005-0000-0000-0000E05B0000}"/>
    <cellStyle name="Normal 2 3 7 3 2 4 2" xfId="26747" xr:uid="{00000000-0005-0000-0000-0000E15B0000}"/>
    <cellStyle name="Normal 2 3 7 3 2 5" xfId="18601" xr:uid="{00000000-0005-0000-0000-0000E25B0000}"/>
    <cellStyle name="Normal 2 3 7 3 3" xfId="3609" xr:uid="{00000000-0005-0000-0000-0000E35B0000}"/>
    <cellStyle name="Normal 2 3 7 3 3 2" xfId="11755" xr:uid="{00000000-0005-0000-0000-0000E45B0000}"/>
    <cellStyle name="Normal 2 3 7 3 3 2 2" xfId="28051" xr:uid="{00000000-0005-0000-0000-0000E55B0000}"/>
    <cellStyle name="Normal 2 3 7 3 3 3" xfId="19905" xr:uid="{00000000-0005-0000-0000-0000E65B0000}"/>
    <cellStyle name="Normal 2 3 7 3 4" xfId="6194" xr:uid="{00000000-0005-0000-0000-0000E75B0000}"/>
    <cellStyle name="Normal 2 3 7 3 4 2" xfId="14340" xr:uid="{00000000-0005-0000-0000-0000E85B0000}"/>
    <cellStyle name="Normal 2 3 7 3 4 2 2" xfId="30636" xr:uid="{00000000-0005-0000-0000-0000E95B0000}"/>
    <cellStyle name="Normal 2 3 7 3 4 3" xfId="22490" xr:uid="{00000000-0005-0000-0000-0000EA5B0000}"/>
    <cellStyle name="Normal 2 3 7 3 5" xfId="9041" xr:uid="{00000000-0005-0000-0000-0000EB5B0000}"/>
    <cellStyle name="Normal 2 3 7 3 5 2" xfId="25337" xr:uid="{00000000-0005-0000-0000-0000EC5B0000}"/>
    <cellStyle name="Normal 2 3 7 3 6" xfId="17191" xr:uid="{00000000-0005-0000-0000-0000ED5B0000}"/>
    <cellStyle name="Normal 2 3 7 4" xfId="1600" xr:uid="{00000000-0005-0000-0000-0000EE5B0000}"/>
    <cellStyle name="Normal 2 3 7 4 2" xfId="4218" xr:uid="{00000000-0005-0000-0000-0000EF5B0000}"/>
    <cellStyle name="Normal 2 3 7 4 2 2" xfId="12364" xr:uid="{00000000-0005-0000-0000-0000F05B0000}"/>
    <cellStyle name="Normal 2 3 7 4 2 2 2" xfId="28660" xr:uid="{00000000-0005-0000-0000-0000F15B0000}"/>
    <cellStyle name="Normal 2 3 7 4 2 3" xfId="20514" xr:uid="{00000000-0005-0000-0000-0000F25B0000}"/>
    <cellStyle name="Normal 2 3 7 4 3" xfId="6899" xr:uid="{00000000-0005-0000-0000-0000F35B0000}"/>
    <cellStyle name="Normal 2 3 7 4 3 2" xfId="15045" xr:uid="{00000000-0005-0000-0000-0000F45B0000}"/>
    <cellStyle name="Normal 2 3 7 4 3 2 2" xfId="31341" xr:uid="{00000000-0005-0000-0000-0000F55B0000}"/>
    <cellStyle name="Normal 2 3 7 4 3 3" xfId="23195" xr:uid="{00000000-0005-0000-0000-0000F65B0000}"/>
    <cellStyle name="Normal 2 3 7 4 4" xfId="9746" xr:uid="{00000000-0005-0000-0000-0000F75B0000}"/>
    <cellStyle name="Normal 2 3 7 4 4 2" xfId="26042" xr:uid="{00000000-0005-0000-0000-0000F85B0000}"/>
    <cellStyle name="Normal 2 3 7 4 5" xfId="17896" xr:uid="{00000000-0005-0000-0000-0000F95B0000}"/>
    <cellStyle name="Normal 2 3 7 5" xfId="3000" xr:uid="{00000000-0005-0000-0000-0000FA5B0000}"/>
    <cellStyle name="Normal 2 3 7 5 2" xfId="11146" xr:uid="{00000000-0005-0000-0000-0000FB5B0000}"/>
    <cellStyle name="Normal 2 3 7 5 2 2" xfId="27442" xr:uid="{00000000-0005-0000-0000-0000FC5B0000}"/>
    <cellStyle name="Normal 2 3 7 5 3" xfId="19296" xr:uid="{00000000-0005-0000-0000-0000FD5B0000}"/>
    <cellStyle name="Normal 2 3 7 6" xfId="5489" xr:uid="{00000000-0005-0000-0000-0000FE5B0000}"/>
    <cellStyle name="Normal 2 3 7 6 2" xfId="13635" xr:uid="{00000000-0005-0000-0000-0000FF5B0000}"/>
    <cellStyle name="Normal 2 3 7 6 2 2" xfId="29931" xr:uid="{00000000-0005-0000-0000-0000005C0000}"/>
    <cellStyle name="Normal 2 3 7 6 3" xfId="21785" xr:uid="{00000000-0005-0000-0000-0000015C0000}"/>
    <cellStyle name="Normal 2 3 7 7" xfId="8336" xr:uid="{00000000-0005-0000-0000-0000025C0000}"/>
    <cellStyle name="Normal 2 3 7 7 2" xfId="24632" xr:uid="{00000000-0005-0000-0000-0000035C0000}"/>
    <cellStyle name="Normal 2 3 7 8" xfId="16486" xr:uid="{00000000-0005-0000-0000-0000045C0000}"/>
    <cellStyle name="Normal 2 3 8" xfId="264" xr:uid="{00000000-0005-0000-0000-0000055C0000}"/>
    <cellStyle name="Normal 2 3 8 2" xfId="608" xr:uid="{00000000-0005-0000-0000-0000065C0000}"/>
    <cellStyle name="Normal 2 3 8 2 2" xfId="1314" xr:uid="{00000000-0005-0000-0000-0000075C0000}"/>
    <cellStyle name="Normal 2 3 8 2 2 2" xfId="2724" xr:uid="{00000000-0005-0000-0000-0000085C0000}"/>
    <cellStyle name="Normal 2 3 8 2 2 2 2" xfId="5197" xr:uid="{00000000-0005-0000-0000-0000095C0000}"/>
    <cellStyle name="Normal 2 3 8 2 2 2 2 2" xfId="13343" xr:uid="{00000000-0005-0000-0000-00000A5C0000}"/>
    <cellStyle name="Normal 2 3 8 2 2 2 2 2 2" xfId="29639" xr:uid="{00000000-0005-0000-0000-00000B5C0000}"/>
    <cellStyle name="Normal 2 3 8 2 2 2 2 3" xfId="21493" xr:uid="{00000000-0005-0000-0000-00000C5C0000}"/>
    <cellStyle name="Normal 2 3 8 2 2 2 3" xfId="8023" xr:uid="{00000000-0005-0000-0000-00000D5C0000}"/>
    <cellStyle name="Normal 2 3 8 2 2 2 3 2" xfId="16169" xr:uid="{00000000-0005-0000-0000-00000E5C0000}"/>
    <cellStyle name="Normal 2 3 8 2 2 2 3 2 2" xfId="32465" xr:uid="{00000000-0005-0000-0000-00000F5C0000}"/>
    <cellStyle name="Normal 2 3 8 2 2 2 3 3" xfId="24319" xr:uid="{00000000-0005-0000-0000-0000105C0000}"/>
    <cellStyle name="Normal 2 3 8 2 2 2 4" xfId="10870" xr:uid="{00000000-0005-0000-0000-0000115C0000}"/>
    <cellStyle name="Normal 2 3 8 2 2 2 4 2" xfId="27166" xr:uid="{00000000-0005-0000-0000-0000125C0000}"/>
    <cellStyle name="Normal 2 3 8 2 2 2 5" xfId="19020" xr:uid="{00000000-0005-0000-0000-0000135C0000}"/>
    <cellStyle name="Normal 2 3 8 2 2 3" xfId="3979" xr:uid="{00000000-0005-0000-0000-0000145C0000}"/>
    <cellStyle name="Normal 2 3 8 2 2 3 2" xfId="12125" xr:uid="{00000000-0005-0000-0000-0000155C0000}"/>
    <cellStyle name="Normal 2 3 8 2 2 3 2 2" xfId="28421" xr:uid="{00000000-0005-0000-0000-0000165C0000}"/>
    <cellStyle name="Normal 2 3 8 2 2 3 3" xfId="20275" xr:uid="{00000000-0005-0000-0000-0000175C0000}"/>
    <cellStyle name="Normal 2 3 8 2 2 4" xfId="6613" xr:uid="{00000000-0005-0000-0000-0000185C0000}"/>
    <cellStyle name="Normal 2 3 8 2 2 4 2" xfId="14759" xr:uid="{00000000-0005-0000-0000-0000195C0000}"/>
    <cellStyle name="Normal 2 3 8 2 2 4 2 2" xfId="31055" xr:uid="{00000000-0005-0000-0000-00001A5C0000}"/>
    <cellStyle name="Normal 2 3 8 2 2 4 3" xfId="22909" xr:uid="{00000000-0005-0000-0000-00001B5C0000}"/>
    <cellStyle name="Normal 2 3 8 2 2 5" xfId="9460" xr:uid="{00000000-0005-0000-0000-00001C5C0000}"/>
    <cellStyle name="Normal 2 3 8 2 2 5 2" xfId="25756" xr:uid="{00000000-0005-0000-0000-00001D5C0000}"/>
    <cellStyle name="Normal 2 3 8 2 2 6" xfId="17610" xr:uid="{00000000-0005-0000-0000-00001E5C0000}"/>
    <cellStyle name="Normal 2 3 8 2 3" xfId="2019" xr:uid="{00000000-0005-0000-0000-00001F5C0000}"/>
    <cellStyle name="Normal 2 3 8 2 3 2" xfId="4588" xr:uid="{00000000-0005-0000-0000-0000205C0000}"/>
    <cellStyle name="Normal 2 3 8 2 3 2 2" xfId="12734" xr:uid="{00000000-0005-0000-0000-0000215C0000}"/>
    <cellStyle name="Normal 2 3 8 2 3 2 2 2" xfId="29030" xr:uid="{00000000-0005-0000-0000-0000225C0000}"/>
    <cellStyle name="Normal 2 3 8 2 3 2 3" xfId="20884" xr:uid="{00000000-0005-0000-0000-0000235C0000}"/>
    <cellStyle name="Normal 2 3 8 2 3 3" xfId="7318" xr:uid="{00000000-0005-0000-0000-0000245C0000}"/>
    <cellStyle name="Normal 2 3 8 2 3 3 2" xfId="15464" xr:uid="{00000000-0005-0000-0000-0000255C0000}"/>
    <cellStyle name="Normal 2 3 8 2 3 3 2 2" xfId="31760" xr:uid="{00000000-0005-0000-0000-0000265C0000}"/>
    <cellStyle name="Normal 2 3 8 2 3 3 3" xfId="23614" xr:uid="{00000000-0005-0000-0000-0000275C0000}"/>
    <cellStyle name="Normal 2 3 8 2 3 4" xfId="10165" xr:uid="{00000000-0005-0000-0000-0000285C0000}"/>
    <cellStyle name="Normal 2 3 8 2 3 4 2" xfId="26461" xr:uid="{00000000-0005-0000-0000-0000295C0000}"/>
    <cellStyle name="Normal 2 3 8 2 3 5" xfId="18315" xr:uid="{00000000-0005-0000-0000-00002A5C0000}"/>
    <cellStyle name="Normal 2 3 8 2 4" xfId="3370" xr:uid="{00000000-0005-0000-0000-00002B5C0000}"/>
    <cellStyle name="Normal 2 3 8 2 4 2" xfId="11516" xr:uid="{00000000-0005-0000-0000-00002C5C0000}"/>
    <cellStyle name="Normal 2 3 8 2 4 2 2" xfId="27812" xr:uid="{00000000-0005-0000-0000-00002D5C0000}"/>
    <cellStyle name="Normal 2 3 8 2 4 3" xfId="19666" xr:uid="{00000000-0005-0000-0000-00002E5C0000}"/>
    <cellStyle name="Normal 2 3 8 2 5" xfId="5908" xr:uid="{00000000-0005-0000-0000-00002F5C0000}"/>
    <cellStyle name="Normal 2 3 8 2 5 2" xfId="14054" xr:uid="{00000000-0005-0000-0000-0000305C0000}"/>
    <cellStyle name="Normal 2 3 8 2 5 2 2" xfId="30350" xr:uid="{00000000-0005-0000-0000-0000315C0000}"/>
    <cellStyle name="Normal 2 3 8 2 5 3" xfId="22204" xr:uid="{00000000-0005-0000-0000-0000325C0000}"/>
    <cellStyle name="Normal 2 3 8 2 6" xfId="8755" xr:uid="{00000000-0005-0000-0000-0000335C0000}"/>
    <cellStyle name="Normal 2 3 8 2 6 2" xfId="25051" xr:uid="{00000000-0005-0000-0000-0000345C0000}"/>
    <cellStyle name="Normal 2 3 8 2 7" xfId="16905" xr:uid="{00000000-0005-0000-0000-0000355C0000}"/>
    <cellStyle name="Normal 2 3 8 3" xfId="970" xr:uid="{00000000-0005-0000-0000-0000365C0000}"/>
    <cellStyle name="Normal 2 3 8 3 2" xfId="2380" xr:uid="{00000000-0005-0000-0000-0000375C0000}"/>
    <cellStyle name="Normal 2 3 8 3 2 2" xfId="4901" xr:uid="{00000000-0005-0000-0000-0000385C0000}"/>
    <cellStyle name="Normal 2 3 8 3 2 2 2" xfId="13047" xr:uid="{00000000-0005-0000-0000-0000395C0000}"/>
    <cellStyle name="Normal 2 3 8 3 2 2 2 2" xfId="29343" xr:uid="{00000000-0005-0000-0000-00003A5C0000}"/>
    <cellStyle name="Normal 2 3 8 3 2 2 3" xfId="21197" xr:uid="{00000000-0005-0000-0000-00003B5C0000}"/>
    <cellStyle name="Normal 2 3 8 3 2 3" xfId="7679" xr:uid="{00000000-0005-0000-0000-00003C5C0000}"/>
    <cellStyle name="Normal 2 3 8 3 2 3 2" xfId="15825" xr:uid="{00000000-0005-0000-0000-00003D5C0000}"/>
    <cellStyle name="Normal 2 3 8 3 2 3 2 2" xfId="32121" xr:uid="{00000000-0005-0000-0000-00003E5C0000}"/>
    <cellStyle name="Normal 2 3 8 3 2 3 3" xfId="23975" xr:uid="{00000000-0005-0000-0000-00003F5C0000}"/>
    <cellStyle name="Normal 2 3 8 3 2 4" xfId="10526" xr:uid="{00000000-0005-0000-0000-0000405C0000}"/>
    <cellStyle name="Normal 2 3 8 3 2 4 2" xfId="26822" xr:uid="{00000000-0005-0000-0000-0000415C0000}"/>
    <cellStyle name="Normal 2 3 8 3 2 5" xfId="18676" xr:uid="{00000000-0005-0000-0000-0000425C0000}"/>
    <cellStyle name="Normal 2 3 8 3 3" xfId="3683" xr:uid="{00000000-0005-0000-0000-0000435C0000}"/>
    <cellStyle name="Normal 2 3 8 3 3 2" xfId="11829" xr:uid="{00000000-0005-0000-0000-0000445C0000}"/>
    <cellStyle name="Normal 2 3 8 3 3 2 2" xfId="28125" xr:uid="{00000000-0005-0000-0000-0000455C0000}"/>
    <cellStyle name="Normal 2 3 8 3 3 3" xfId="19979" xr:uid="{00000000-0005-0000-0000-0000465C0000}"/>
    <cellStyle name="Normal 2 3 8 3 4" xfId="6269" xr:uid="{00000000-0005-0000-0000-0000475C0000}"/>
    <cellStyle name="Normal 2 3 8 3 4 2" xfId="14415" xr:uid="{00000000-0005-0000-0000-0000485C0000}"/>
    <cellStyle name="Normal 2 3 8 3 4 2 2" xfId="30711" xr:uid="{00000000-0005-0000-0000-0000495C0000}"/>
    <cellStyle name="Normal 2 3 8 3 4 3" xfId="22565" xr:uid="{00000000-0005-0000-0000-00004A5C0000}"/>
    <cellStyle name="Normal 2 3 8 3 5" xfId="9116" xr:uid="{00000000-0005-0000-0000-00004B5C0000}"/>
    <cellStyle name="Normal 2 3 8 3 5 2" xfId="25412" xr:uid="{00000000-0005-0000-0000-00004C5C0000}"/>
    <cellStyle name="Normal 2 3 8 3 6" xfId="17266" xr:uid="{00000000-0005-0000-0000-00004D5C0000}"/>
    <cellStyle name="Normal 2 3 8 4" xfId="1675" xr:uid="{00000000-0005-0000-0000-00004E5C0000}"/>
    <cellStyle name="Normal 2 3 8 4 2" xfId="4292" xr:uid="{00000000-0005-0000-0000-00004F5C0000}"/>
    <cellStyle name="Normal 2 3 8 4 2 2" xfId="12438" xr:uid="{00000000-0005-0000-0000-0000505C0000}"/>
    <cellStyle name="Normal 2 3 8 4 2 2 2" xfId="28734" xr:uid="{00000000-0005-0000-0000-0000515C0000}"/>
    <cellStyle name="Normal 2 3 8 4 2 3" xfId="20588" xr:uid="{00000000-0005-0000-0000-0000525C0000}"/>
    <cellStyle name="Normal 2 3 8 4 3" xfId="6974" xr:uid="{00000000-0005-0000-0000-0000535C0000}"/>
    <cellStyle name="Normal 2 3 8 4 3 2" xfId="15120" xr:uid="{00000000-0005-0000-0000-0000545C0000}"/>
    <cellStyle name="Normal 2 3 8 4 3 2 2" xfId="31416" xr:uid="{00000000-0005-0000-0000-0000555C0000}"/>
    <cellStyle name="Normal 2 3 8 4 3 3" xfId="23270" xr:uid="{00000000-0005-0000-0000-0000565C0000}"/>
    <cellStyle name="Normal 2 3 8 4 4" xfId="9821" xr:uid="{00000000-0005-0000-0000-0000575C0000}"/>
    <cellStyle name="Normal 2 3 8 4 4 2" xfId="26117" xr:uid="{00000000-0005-0000-0000-0000585C0000}"/>
    <cellStyle name="Normal 2 3 8 4 5" xfId="17971" xr:uid="{00000000-0005-0000-0000-0000595C0000}"/>
    <cellStyle name="Normal 2 3 8 5" xfId="3074" xr:uid="{00000000-0005-0000-0000-00005A5C0000}"/>
    <cellStyle name="Normal 2 3 8 5 2" xfId="11220" xr:uid="{00000000-0005-0000-0000-00005B5C0000}"/>
    <cellStyle name="Normal 2 3 8 5 2 2" xfId="27516" xr:uid="{00000000-0005-0000-0000-00005C5C0000}"/>
    <cellStyle name="Normal 2 3 8 5 3" xfId="19370" xr:uid="{00000000-0005-0000-0000-00005D5C0000}"/>
    <cellStyle name="Normal 2 3 8 6" xfId="5564" xr:uid="{00000000-0005-0000-0000-00005E5C0000}"/>
    <cellStyle name="Normal 2 3 8 6 2" xfId="13710" xr:uid="{00000000-0005-0000-0000-00005F5C0000}"/>
    <cellStyle name="Normal 2 3 8 6 2 2" xfId="30006" xr:uid="{00000000-0005-0000-0000-0000605C0000}"/>
    <cellStyle name="Normal 2 3 8 6 3" xfId="21860" xr:uid="{00000000-0005-0000-0000-0000615C0000}"/>
    <cellStyle name="Normal 2 3 8 7" xfId="8411" xr:uid="{00000000-0005-0000-0000-0000625C0000}"/>
    <cellStyle name="Normal 2 3 8 7 2" xfId="24707" xr:uid="{00000000-0005-0000-0000-0000635C0000}"/>
    <cellStyle name="Normal 2 3 8 8" xfId="16561" xr:uid="{00000000-0005-0000-0000-0000645C0000}"/>
    <cellStyle name="Normal 2 3 9" xfId="354" xr:uid="{00000000-0005-0000-0000-0000655C0000}"/>
    <cellStyle name="Normal 2 3 9 2" xfId="1060" xr:uid="{00000000-0005-0000-0000-0000665C0000}"/>
    <cellStyle name="Normal 2 3 9 2 2" xfId="2470" xr:uid="{00000000-0005-0000-0000-0000675C0000}"/>
    <cellStyle name="Normal 2 3 9 2 2 2" xfId="4975" xr:uid="{00000000-0005-0000-0000-0000685C0000}"/>
    <cellStyle name="Normal 2 3 9 2 2 2 2" xfId="13121" xr:uid="{00000000-0005-0000-0000-0000695C0000}"/>
    <cellStyle name="Normal 2 3 9 2 2 2 2 2" xfId="29417" xr:uid="{00000000-0005-0000-0000-00006A5C0000}"/>
    <cellStyle name="Normal 2 3 9 2 2 2 3" xfId="21271" xr:uid="{00000000-0005-0000-0000-00006B5C0000}"/>
    <cellStyle name="Normal 2 3 9 2 2 3" xfId="7769" xr:uid="{00000000-0005-0000-0000-00006C5C0000}"/>
    <cellStyle name="Normal 2 3 9 2 2 3 2" xfId="15915" xr:uid="{00000000-0005-0000-0000-00006D5C0000}"/>
    <cellStyle name="Normal 2 3 9 2 2 3 2 2" xfId="32211" xr:uid="{00000000-0005-0000-0000-00006E5C0000}"/>
    <cellStyle name="Normal 2 3 9 2 2 3 3" xfId="24065" xr:uid="{00000000-0005-0000-0000-00006F5C0000}"/>
    <cellStyle name="Normal 2 3 9 2 2 4" xfId="10616" xr:uid="{00000000-0005-0000-0000-0000705C0000}"/>
    <cellStyle name="Normal 2 3 9 2 2 4 2" xfId="26912" xr:uid="{00000000-0005-0000-0000-0000715C0000}"/>
    <cellStyle name="Normal 2 3 9 2 2 5" xfId="18766" xr:uid="{00000000-0005-0000-0000-0000725C0000}"/>
    <cellStyle name="Normal 2 3 9 2 3" xfId="3757" xr:uid="{00000000-0005-0000-0000-0000735C0000}"/>
    <cellStyle name="Normal 2 3 9 2 3 2" xfId="11903" xr:uid="{00000000-0005-0000-0000-0000745C0000}"/>
    <cellStyle name="Normal 2 3 9 2 3 2 2" xfId="28199" xr:uid="{00000000-0005-0000-0000-0000755C0000}"/>
    <cellStyle name="Normal 2 3 9 2 3 3" xfId="20053" xr:uid="{00000000-0005-0000-0000-0000765C0000}"/>
    <cellStyle name="Normal 2 3 9 2 4" xfId="6359" xr:uid="{00000000-0005-0000-0000-0000775C0000}"/>
    <cellStyle name="Normal 2 3 9 2 4 2" xfId="14505" xr:uid="{00000000-0005-0000-0000-0000785C0000}"/>
    <cellStyle name="Normal 2 3 9 2 4 2 2" xfId="30801" xr:uid="{00000000-0005-0000-0000-0000795C0000}"/>
    <cellStyle name="Normal 2 3 9 2 4 3" xfId="22655" xr:uid="{00000000-0005-0000-0000-00007A5C0000}"/>
    <cellStyle name="Normal 2 3 9 2 5" xfId="9206" xr:uid="{00000000-0005-0000-0000-00007B5C0000}"/>
    <cellStyle name="Normal 2 3 9 2 5 2" xfId="25502" xr:uid="{00000000-0005-0000-0000-00007C5C0000}"/>
    <cellStyle name="Normal 2 3 9 2 6" xfId="17356" xr:uid="{00000000-0005-0000-0000-00007D5C0000}"/>
    <cellStyle name="Normal 2 3 9 3" xfId="1765" xr:uid="{00000000-0005-0000-0000-00007E5C0000}"/>
    <cellStyle name="Normal 2 3 9 3 2" xfId="4366" xr:uid="{00000000-0005-0000-0000-00007F5C0000}"/>
    <cellStyle name="Normal 2 3 9 3 2 2" xfId="12512" xr:uid="{00000000-0005-0000-0000-0000805C0000}"/>
    <cellStyle name="Normal 2 3 9 3 2 2 2" xfId="28808" xr:uid="{00000000-0005-0000-0000-0000815C0000}"/>
    <cellStyle name="Normal 2 3 9 3 2 3" xfId="20662" xr:uid="{00000000-0005-0000-0000-0000825C0000}"/>
    <cellStyle name="Normal 2 3 9 3 3" xfId="7064" xr:uid="{00000000-0005-0000-0000-0000835C0000}"/>
    <cellStyle name="Normal 2 3 9 3 3 2" xfId="15210" xr:uid="{00000000-0005-0000-0000-0000845C0000}"/>
    <cellStyle name="Normal 2 3 9 3 3 2 2" xfId="31506" xr:uid="{00000000-0005-0000-0000-0000855C0000}"/>
    <cellStyle name="Normal 2 3 9 3 3 3" xfId="23360" xr:uid="{00000000-0005-0000-0000-0000865C0000}"/>
    <cellStyle name="Normal 2 3 9 3 4" xfId="9911" xr:uid="{00000000-0005-0000-0000-0000875C0000}"/>
    <cellStyle name="Normal 2 3 9 3 4 2" xfId="26207" xr:uid="{00000000-0005-0000-0000-0000885C0000}"/>
    <cellStyle name="Normal 2 3 9 3 5" xfId="18061" xr:uid="{00000000-0005-0000-0000-0000895C0000}"/>
    <cellStyle name="Normal 2 3 9 4" xfId="3148" xr:uid="{00000000-0005-0000-0000-00008A5C0000}"/>
    <cellStyle name="Normal 2 3 9 4 2" xfId="11294" xr:uid="{00000000-0005-0000-0000-00008B5C0000}"/>
    <cellStyle name="Normal 2 3 9 4 2 2" xfId="27590" xr:uid="{00000000-0005-0000-0000-00008C5C0000}"/>
    <cellStyle name="Normal 2 3 9 4 3" xfId="19444" xr:uid="{00000000-0005-0000-0000-00008D5C0000}"/>
    <cellStyle name="Normal 2 3 9 5" xfId="5654" xr:uid="{00000000-0005-0000-0000-00008E5C0000}"/>
    <cellStyle name="Normal 2 3 9 5 2" xfId="13800" xr:uid="{00000000-0005-0000-0000-00008F5C0000}"/>
    <cellStyle name="Normal 2 3 9 5 2 2" xfId="30096" xr:uid="{00000000-0005-0000-0000-0000905C0000}"/>
    <cellStyle name="Normal 2 3 9 5 3" xfId="21950" xr:uid="{00000000-0005-0000-0000-0000915C0000}"/>
    <cellStyle name="Normal 2 3 9 6" xfId="8501" xr:uid="{00000000-0005-0000-0000-0000925C0000}"/>
    <cellStyle name="Normal 2 3 9 6 2" xfId="24797" xr:uid="{00000000-0005-0000-0000-0000935C0000}"/>
    <cellStyle name="Normal 2 3 9 7" xfId="16651" xr:uid="{00000000-0005-0000-0000-0000945C0000}"/>
    <cellStyle name="Normal 2 4" xfId="9" xr:uid="{00000000-0005-0000-0000-0000955C0000}"/>
    <cellStyle name="Normal 2 4 10" xfId="1422" xr:uid="{00000000-0005-0000-0000-0000965C0000}"/>
    <cellStyle name="Normal 2 4 10 2" xfId="4071" xr:uid="{00000000-0005-0000-0000-0000975C0000}"/>
    <cellStyle name="Normal 2 4 10 2 2" xfId="12217" xr:uid="{00000000-0005-0000-0000-0000985C0000}"/>
    <cellStyle name="Normal 2 4 10 2 2 2" xfId="28513" xr:uid="{00000000-0005-0000-0000-0000995C0000}"/>
    <cellStyle name="Normal 2 4 10 2 3" xfId="20367" xr:uid="{00000000-0005-0000-0000-00009A5C0000}"/>
    <cellStyle name="Normal 2 4 10 3" xfId="6721" xr:uid="{00000000-0005-0000-0000-00009B5C0000}"/>
    <cellStyle name="Normal 2 4 10 3 2" xfId="14867" xr:uid="{00000000-0005-0000-0000-00009C5C0000}"/>
    <cellStyle name="Normal 2 4 10 3 2 2" xfId="31163" xr:uid="{00000000-0005-0000-0000-00009D5C0000}"/>
    <cellStyle name="Normal 2 4 10 3 3" xfId="23017" xr:uid="{00000000-0005-0000-0000-00009E5C0000}"/>
    <cellStyle name="Normal 2 4 10 4" xfId="9568" xr:uid="{00000000-0005-0000-0000-00009F5C0000}"/>
    <cellStyle name="Normal 2 4 10 4 2" xfId="25864" xr:uid="{00000000-0005-0000-0000-0000A05C0000}"/>
    <cellStyle name="Normal 2 4 10 5" xfId="17718" xr:uid="{00000000-0005-0000-0000-0000A15C0000}"/>
    <cellStyle name="Normal 2 4 11" xfId="2853" xr:uid="{00000000-0005-0000-0000-0000A25C0000}"/>
    <cellStyle name="Normal 2 4 11 2" xfId="10999" xr:uid="{00000000-0005-0000-0000-0000A35C0000}"/>
    <cellStyle name="Normal 2 4 11 2 2" xfId="27295" xr:uid="{00000000-0005-0000-0000-0000A45C0000}"/>
    <cellStyle name="Normal 2 4 11 3" xfId="19149" xr:uid="{00000000-0005-0000-0000-0000A55C0000}"/>
    <cellStyle name="Normal 2 4 12" xfId="5311" xr:uid="{00000000-0005-0000-0000-0000A65C0000}"/>
    <cellStyle name="Normal 2 4 12 2" xfId="13457" xr:uid="{00000000-0005-0000-0000-0000A75C0000}"/>
    <cellStyle name="Normal 2 4 12 2 2" xfId="29753" xr:uid="{00000000-0005-0000-0000-0000A85C0000}"/>
    <cellStyle name="Normal 2 4 12 3" xfId="21607" xr:uid="{00000000-0005-0000-0000-0000A95C0000}"/>
    <cellStyle name="Normal 2 4 13" xfId="8158" xr:uid="{00000000-0005-0000-0000-0000AA5C0000}"/>
    <cellStyle name="Normal 2 4 13 2" xfId="24454" xr:uid="{00000000-0005-0000-0000-0000AB5C0000}"/>
    <cellStyle name="Normal 2 4 14" xfId="16308" xr:uid="{00000000-0005-0000-0000-0000AC5C0000}"/>
    <cellStyle name="Normal 2 4 2" xfId="22" xr:uid="{00000000-0005-0000-0000-0000AD5C0000}"/>
    <cellStyle name="Normal 2 4 2 10" xfId="2862" xr:uid="{00000000-0005-0000-0000-0000AE5C0000}"/>
    <cellStyle name="Normal 2 4 2 10 2" xfId="11008" xr:uid="{00000000-0005-0000-0000-0000AF5C0000}"/>
    <cellStyle name="Normal 2 4 2 10 2 2" xfId="27304" xr:uid="{00000000-0005-0000-0000-0000B05C0000}"/>
    <cellStyle name="Normal 2 4 2 10 3" xfId="19158" xr:uid="{00000000-0005-0000-0000-0000B15C0000}"/>
    <cellStyle name="Normal 2 4 2 11" xfId="5322" xr:uid="{00000000-0005-0000-0000-0000B25C0000}"/>
    <cellStyle name="Normal 2 4 2 11 2" xfId="13468" xr:uid="{00000000-0005-0000-0000-0000B35C0000}"/>
    <cellStyle name="Normal 2 4 2 11 2 2" xfId="29764" xr:uid="{00000000-0005-0000-0000-0000B45C0000}"/>
    <cellStyle name="Normal 2 4 2 11 3" xfId="21618" xr:uid="{00000000-0005-0000-0000-0000B55C0000}"/>
    <cellStyle name="Normal 2 4 2 12" xfId="8169" xr:uid="{00000000-0005-0000-0000-0000B65C0000}"/>
    <cellStyle name="Normal 2 4 2 12 2" xfId="24465" xr:uid="{00000000-0005-0000-0000-0000B75C0000}"/>
    <cellStyle name="Normal 2 4 2 13" xfId="16319" xr:uid="{00000000-0005-0000-0000-0000B85C0000}"/>
    <cellStyle name="Normal 2 4 2 2" xfId="44" xr:uid="{00000000-0005-0000-0000-0000B95C0000}"/>
    <cellStyle name="Normal 2 4 2 2 10" xfId="5344" xr:uid="{00000000-0005-0000-0000-0000BA5C0000}"/>
    <cellStyle name="Normal 2 4 2 2 10 2" xfId="13490" xr:uid="{00000000-0005-0000-0000-0000BB5C0000}"/>
    <cellStyle name="Normal 2 4 2 2 10 2 2" xfId="29786" xr:uid="{00000000-0005-0000-0000-0000BC5C0000}"/>
    <cellStyle name="Normal 2 4 2 2 10 3" xfId="21640" xr:uid="{00000000-0005-0000-0000-0000BD5C0000}"/>
    <cellStyle name="Normal 2 4 2 2 11" xfId="8191" xr:uid="{00000000-0005-0000-0000-0000BE5C0000}"/>
    <cellStyle name="Normal 2 4 2 2 11 2" xfId="24487" xr:uid="{00000000-0005-0000-0000-0000BF5C0000}"/>
    <cellStyle name="Normal 2 4 2 2 12" xfId="16341" xr:uid="{00000000-0005-0000-0000-0000C05C0000}"/>
    <cellStyle name="Normal 2 4 2 2 2" xfId="88" xr:uid="{00000000-0005-0000-0000-0000C15C0000}"/>
    <cellStyle name="Normal 2 4 2 2 2 10" xfId="8235" xr:uid="{00000000-0005-0000-0000-0000C25C0000}"/>
    <cellStyle name="Normal 2 4 2 2 2 10 2" xfId="24531" xr:uid="{00000000-0005-0000-0000-0000C35C0000}"/>
    <cellStyle name="Normal 2 4 2 2 2 11" xfId="16385" xr:uid="{00000000-0005-0000-0000-0000C45C0000}"/>
    <cellStyle name="Normal 2 4 2 2 2 2" xfId="178" xr:uid="{00000000-0005-0000-0000-0000C55C0000}"/>
    <cellStyle name="Normal 2 4 2 2 2 2 2" xfId="522" xr:uid="{00000000-0005-0000-0000-0000C65C0000}"/>
    <cellStyle name="Normal 2 4 2 2 2 2 2 2" xfId="1228" xr:uid="{00000000-0005-0000-0000-0000C75C0000}"/>
    <cellStyle name="Normal 2 4 2 2 2 2 2 2 2" xfId="2638" xr:uid="{00000000-0005-0000-0000-0000C85C0000}"/>
    <cellStyle name="Normal 2 4 2 2 2 2 2 2 2 2" xfId="5113" xr:uid="{00000000-0005-0000-0000-0000C95C0000}"/>
    <cellStyle name="Normal 2 4 2 2 2 2 2 2 2 2 2" xfId="13259" xr:uid="{00000000-0005-0000-0000-0000CA5C0000}"/>
    <cellStyle name="Normal 2 4 2 2 2 2 2 2 2 2 2 2" xfId="29555" xr:uid="{00000000-0005-0000-0000-0000CB5C0000}"/>
    <cellStyle name="Normal 2 4 2 2 2 2 2 2 2 2 3" xfId="21409" xr:uid="{00000000-0005-0000-0000-0000CC5C0000}"/>
    <cellStyle name="Normal 2 4 2 2 2 2 2 2 2 3" xfId="7937" xr:uid="{00000000-0005-0000-0000-0000CD5C0000}"/>
    <cellStyle name="Normal 2 4 2 2 2 2 2 2 2 3 2" xfId="16083" xr:uid="{00000000-0005-0000-0000-0000CE5C0000}"/>
    <cellStyle name="Normal 2 4 2 2 2 2 2 2 2 3 2 2" xfId="32379" xr:uid="{00000000-0005-0000-0000-0000CF5C0000}"/>
    <cellStyle name="Normal 2 4 2 2 2 2 2 2 2 3 3" xfId="24233" xr:uid="{00000000-0005-0000-0000-0000D05C0000}"/>
    <cellStyle name="Normal 2 4 2 2 2 2 2 2 2 4" xfId="10784" xr:uid="{00000000-0005-0000-0000-0000D15C0000}"/>
    <cellStyle name="Normal 2 4 2 2 2 2 2 2 2 4 2" xfId="27080" xr:uid="{00000000-0005-0000-0000-0000D25C0000}"/>
    <cellStyle name="Normal 2 4 2 2 2 2 2 2 2 5" xfId="18934" xr:uid="{00000000-0005-0000-0000-0000D35C0000}"/>
    <cellStyle name="Normal 2 4 2 2 2 2 2 2 3" xfId="3895" xr:uid="{00000000-0005-0000-0000-0000D45C0000}"/>
    <cellStyle name="Normal 2 4 2 2 2 2 2 2 3 2" xfId="12041" xr:uid="{00000000-0005-0000-0000-0000D55C0000}"/>
    <cellStyle name="Normal 2 4 2 2 2 2 2 2 3 2 2" xfId="28337" xr:uid="{00000000-0005-0000-0000-0000D65C0000}"/>
    <cellStyle name="Normal 2 4 2 2 2 2 2 2 3 3" xfId="20191" xr:uid="{00000000-0005-0000-0000-0000D75C0000}"/>
    <cellStyle name="Normal 2 4 2 2 2 2 2 2 4" xfId="6527" xr:uid="{00000000-0005-0000-0000-0000D85C0000}"/>
    <cellStyle name="Normal 2 4 2 2 2 2 2 2 4 2" xfId="14673" xr:uid="{00000000-0005-0000-0000-0000D95C0000}"/>
    <cellStyle name="Normal 2 4 2 2 2 2 2 2 4 2 2" xfId="30969" xr:uid="{00000000-0005-0000-0000-0000DA5C0000}"/>
    <cellStyle name="Normal 2 4 2 2 2 2 2 2 4 3" xfId="22823" xr:uid="{00000000-0005-0000-0000-0000DB5C0000}"/>
    <cellStyle name="Normal 2 4 2 2 2 2 2 2 5" xfId="9374" xr:uid="{00000000-0005-0000-0000-0000DC5C0000}"/>
    <cellStyle name="Normal 2 4 2 2 2 2 2 2 5 2" xfId="25670" xr:uid="{00000000-0005-0000-0000-0000DD5C0000}"/>
    <cellStyle name="Normal 2 4 2 2 2 2 2 2 6" xfId="17524" xr:uid="{00000000-0005-0000-0000-0000DE5C0000}"/>
    <cellStyle name="Normal 2 4 2 2 2 2 2 3" xfId="1933" xr:uid="{00000000-0005-0000-0000-0000DF5C0000}"/>
    <cellStyle name="Normal 2 4 2 2 2 2 2 3 2" xfId="4504" xr:uid="{00000000-0005-0000-0000-0000E05C0000}"/>
    <cellStyle name="Normal 2 4 2 2 2 2 2 3 2 2" xfId="12650" xr:uid="{00000000-0005-0000-0000-0000E15C0000}"/>
    <cellStyle name="Normal 2 4 2 2 2 2 2 3 2 2 2" xfId="28946" xr:uid="{00000000-0005-0000-0000-0000E25C0000}"/>
    <cellStyle name="Normal 2 4 2 2 2 2 2 3 2 3" xfId="20800" xr:uid="{00000000-0005-0000-0000-0000E35C0000}"/>
    <cellStyle name="Normal 2 4 2 2 2 2 2 3 3" xfId="7232" xr:uid="{00000000-0005-0000-0000-0000E45C0000}"/>
    <cellStyle name="Normal 2 4 2 2 2 2 2 3 3 2" xfId="15378" xr:uid="{00000000-0005-0000-0000-0000E55C0000}"/>
    <cellStyle name="Normal 2 4 2 2 2 2 2 3 3 2 2" xfId="31674" xr:uid="{00000000-0005-0000-0000-0000E65C0000}"/>
    <cellStyle name="Normal 2 4 2 2 2 2 2 3 3 3" xfId="23528" xr:uid="{00000000-0005-0000-0000-0000E75C0000}"/>
    <cellStyle name="Normal 2 4 2 2 2 2 2 3 4" xfId="10079" xr:uid="{00000000-0005-0000-0000-0000E85C0000}"/>
    <cellStyle name="Normal 2 4 2 2 2 2 2 3 4 2" xfId="26375" xr:uid="{00000000-0005-0000-0000-0000E95C0000}"/>
    <cellStyle name="Normal 2 4 2 2 2 2 2 3 5" xfId="18229" xr:uid="{00000000-0005-0000-0000-0000EA5C0000}"/>
    <cellStyle name="Normal 2 4 2 2 2 2 2 4" xfId="3286" xr:uid="{00000000-0005-0000-0000-0000EB5C0000}"/>
    <cellStyle name="Normal 2 4 2 2 2 2 2 4 2" xfId="11432" xr:uid="{00000000-0005-0000-0000-0000EC5C0000}"/>
    <cellStyle name="Normal 2 4 2 2 2 2 2 4 2 2" xfId="27728" xr:uid="{00000000-0005-0000-0000-0000ED5C0000}"/>
    <cellStyle name="Normal 2 4 2 2 2 2 2 4 3" xfId="19582" xr:uid="{00000000-0005-0000-0000-0000EE5C0000}"/>
    <cellStyle name="Normal 2 4 2 2 2 2 2 5" xfId="5822" xr:uid="{00000000-0005-0000-0000-0000EF5C0000}"/>
    <cellStyle name="Normal 2 4 2 2 2 2 2 5 2" xfId="13968" xr:uid="{00000000-0005-0000-0000-0000F05C0000}"/>
    <cellStyle name="Normal 2 4 2 2 2 2 2 5 2 2" xfId="30264" xr:uid="{00000000-0005-0000-0000-0000F15C0000}"/>
    <cellStyle name="Normal 2 4 2 2 2 2 2 5 3" xfId="22118" xr:uid="{00000000-0005-0000-0000-0000F25C0000}"/>
    <cellStyle name="Normal 2 4 2 2 2 2 2 6" xfId="8669" xr:uid="{00000000-0005-0000-0000-0000F35C0000}"/>
    <cellStyle name="Normal 2 4 2 2 2 2 2 6 2" xfId="24965" xr:uid="{00000000-0005-0000-0000-0000F45C0000}"/>
    <cellStyle name="Normal 2 4 2 2 2 2 2 7" xfId="16819" xr:uid="{00000000-0005-0000-0000-0000F55C0000}"/>
    <cellStyle name="Normal 2 4 2 2 2 2 3" xfId="884" xr:uid="{00000000-0005-0000-0000-0000F65C0000}"/>
    <cellStyle name="Normal 2 4 2 2 2 2 3 2" xfId="2294" xr:uid="{00000000-0005-0000-0000-0000F75C0000}"/>
    <cellStyle name="Normal 2 4 2 2 2 2 3 2 2" xfId="4817" xr:uid="{00000000-0005-0000-0000-0000F85C0000}"/>
    <cellStyle name="Normal 2 4 2 2 2 2 3 2 2 2" xfId="12963" xr:uid="{00000000-0005-0000-0000-0000F95C0000}"/>
    <cellStyle name="Normal 2 4 2 2 2 2 3 2 2 2 2" xfId="29259" xr:uid="{00000000-0005-0000-0000-0000FA5C0000}"/>
    <cellStyle name="Normal 2 4 2 2 2 2 3 2 2 3" xfId="21113" xr:uid="{00000000-0005-0000-0000-0000FB5C0000}"/>
    <cellStyle name="Normal 2 4 2 2 2 2 3 2 3" xfId="7593" xr:uid="{00000000-0005-0000-0000-0000FC5C0000}"/>
    <cellStyle name="Normal 2 4 2 2 2 2 3 2 3 2" xfId="15739" xr:uid="{00000000-0005-0000-0000-0000FD5C0000}"/>
    <cellStyle name="Normal 2 4 2 2 2 2 3 2 3 2 2" xfId="32035" xr:uid="{00000000-0005-0000-0000-0000FE5C0000}"/>
    <cellStyle name="Normal 2 4 2 2 2 2 3 2 3 3" xfId="23889" xr:uid="{00000000-0005-0000-0000-0000FF5C0000}"/>
    <cellStyle name="Normal 2 4 2 2 2 2 3 2 4" xfId="10440" xr:uid="{00000000-0005-0000-0000-0000005D0000}"/>
    <cellStyle name="Normal 2 4 2 2 2 2 3 2 4 2" xfId="26736" xr:uid="{00000000-0005-0000-0000-0000015D0000}"/>
    <cellStyle name="Normal 2 4 2 2 2 2 3 2 5" xfId="18590" xr:uid="{00000000-0005-0000-0000-0000025D0000}"/>
    <cellStyle name="Normal 2 4 2 2 2 2 3 3" xfId="3599" xr:uid="{00000000-0005-0000-0000-0000035D0000}"/>
    <cellStyle name="Normal 2 4 2 2 2 2 3 3 2" xfId="11745" xr:uid="{00000000-0005-0000-0000-0000045D0000}"/>
    <cellStyle name="Normal 2 4 2 2 2 2 3 3 2 2" xfId="28041" xr:uid="{00000000-0005-0000-0000-0000055D0000}"/>
    <cellStyle name="Normal 2 4 2 2 2 2 3 3 3" xfId="19895" xr:uid="{00000000-0005-0000-0000-0000065D0000}"/>
    <cellStyle name="Normal 2 4 2 2 2 2 3 4" xfId="6183" xr:uid="{00000000-0005-0000-0000-0000075D0000}"/>
    <cellStyle name="Normal 2 4 2 2 2 2 3 4 2" xfId="14329" xr:uid="{00000000-0005-0000-0000-0000085D0000}"/>
    <cellStyle name="Normal 2 4 2 2 2 2 3 4 2 2" xfId="30625" xr:uid="{00000000-0005-0000-0000-0000095D0000}"/>
    <cellStyle name="Normal 2 4 2 2 2 2 3 4 3" xfId="22479" xr:uid="{00000000-0005-0000-0000-00000A5D0000}"/>
    <cellStyle name="Normal 2 4 2 2 2 2 3 5" xfId="9030" xr:uid="{00000000-0005-0000-0000-00000B5D0000}"/>
    <cellStyle name="Normal 2 4 2 2 2 2 3 5 2" xfId="25326" xr:uid="{00000000-0005-0000-0000-00000C5D0000}"/>
    <cellStyle name="Normal 2 4 2 2 2 2 3 6" xfId="17180" xr:uid="{00000000-0005-0000-0000-00000D5D0000}"/>
    <cellStyle name="Normal 2 4 2 2 2 2 4" xfId="1589" xr:uid="{00000000-0005-0000-0000-00000E5D0000}"/>
    <cellStyle name="Normal 2 4 2 2 2 2 4 2" xfId="4208" xr:uid="{00000000-0005-0000-0000-00000F5D0000}"/>
    <cellStyle name="Normal 2 4 2 2 2 2 4 2 2" xfId="12354" xr:uid="{00000000-0005-0000-0000-0000105D0000}"/>
    <cellStyle name="Normal 2 4 2 2 2 2 4 2 2 2" xfId="28650" xr:uid="{00000000-0005-0000-0000-0000115D0000}"/>
    <cellStyle name="Normal 2 4 2 2 2 2 4 2 3" xfId="20504" xr:uid="{00000000-0005-0000-0000-0000125D0000}"/>
    <cellStyle name="Normal 2 4 2 2 2 2 4 3" xfId="6888" xr:uid="{00000000-0005-0000-0000-0000135D0000}"/>
    <cellStyle name="Normal 2 4 2 2 2 2 4 3 2" xfId="15034" xr:uid="{00000000-0005-0000-0000-0000145D0000}"/>
    <cellStyle name="Normal 2 4 2 2 2 2 4 3 2 2" xfId="31330" xr:uid="{00000000-0005-0000-0000-0000155D0000}"/>
    <cellStyle name="Normal 2 4 2 2 2 2 4 3 3" xfId="23184" xr:uid="{00000000-0005-0000-0000-0000165D0000}"/>
    <cellStyle name="Normal 2 4 2 2 2 2 4 4" xfId="9735" xr:uid="{00000000-0005-0000-0000-0000175D0000}"/>
    <cellStyle name="Normal 2 4 2 2 2 2 4 4 2" xfId="26031" xr:uid="{00000000-0005-0000-0000-0000185D0000}"/>
    <cellStyle name="Normal 2 4 2 2 2 2 4 5" xfId="17885" xr:uid="{00000000-0005-0000-0000-0000195D0000}"/>
    <cellStyle name="Normal 2 4 2 2 2 2 5" xfId="2990" xr:uid="{00000000-0005-0000-0000-00001A5D0000}"/>
    <cellStyle name="Normal 2 4 2 2 2 2 5 2" xfId="11136" xr:uid="{00000000-0005-0000-0000-00001B5D0000}"/>
    <cellStyle name="Normal 2 4 2 2 2 2 5 2 2" xfId="27432" xr:uid="{00000000-0005-0000-0000-00001C5D0000}"/>
    <cellStyle name="Normal 2 4 2 2 2 2 5 3" xfId="19286" xr:uid="{00000000-0005-0000-0000-00001D5D0000}"/>
    <cellStyle name="Normal 2 4 2 2 2 2 6" xfId="5478" xr:uid="{00000000-0005-0000-0000-00001E5D0000}"/>
    <cellStyle name="Normal 2 4 2 2 2 2 6 2" xfId="13624" xr:uid="{00000000-0005-0000-0000-00001F5D0000}"/>
    <cellStyle name="Normal 2 4 2 2 2 2 6 2 2" xfId="29920" xr:uid="{00000000-0005-0000-0000-0000205D0000}"/>
    <cellStyle name="Normal 2 4 2 2 2 2 6 3" xfId="21774" xr:uid="{00000000-0005-0000-0000-0000215D0000}"/>
    <cellStyle name="Normal 2 4 2 2 2 2 7" xfId="8325" xr:uid="{00000000-0005-0000-0000-0000225D0000}"/>
    <cellStyle name="Normal 2 4 2 2 2 2 7 2" xfId="24621" xr:uid="{00000000-0005-0000-0000-0000235D0000}"/>
    <cellStyle name="Normal 2 4 2 2 2 2 8" xfId="16475" xr:uid="{00000000-0005-0000-0000-0000245D0000}"/>
    <cellStyle name="Normal 2 4 2 2 2 3" xfId="253" xr:uid="{00000000-0005-0000-0000-0000255D0000}"/>
    <cellStyle name="Normal 2 4 2 2 2 3 2" xfId="597" xr:uid="{00000000-0005-0000-0000-0000265D0000}"/>
    <cellStyle name="Normal 2 4 2 2 2 3 2 2" xfId="1303" xr:uid="{00000000-0005-0000-0000-0000275D0000}"/>
    <cellStyle name="Normal 2 4 2 2 2 3 2 2 2" xfId="2713" xr:uid="{00000000-0005-0000-0000-0000285D0000}"/>
    <cellStyle name="Normal 2 4 2 2 2 3 2 2 2 2" xfId="5187" xr:uid="{00000000-0005-0000-0000-0000295D0000}"/>
    <cellStyle name="Normal 2 4 2 2 2 3 2 2 2 2 2" xfId="13333" xr:uid="{00000000-0005-0000-0000-00002A5D0000}"/>
    <cellStyle name="Normal 2 4 2 2 2 3 2 2 2 2 2 2" xfId="29629" xr:uid="{00000000-0005-0000-0000-00002B5D0000}"/>
    <cellStyle name="Normal 2 4 2 2 2 3 2 2 2 2 3" xfId="21483" xr:uid="{00000000-0005-0000-0000-00002C5D0000}"/>
    <cellStyle name="Normal 2 4 2 2 2 3 2 2 2 3" xfId="8012" xr:uid="{00000000-0005-0000-0000-00002D5D0000}"/>
    <cellStyle name="Normal 2 4 2 2 2 3 2 2 2 3 2" xfId="16158" xr:uid="{00000000-0005-0000-0000-00002E5D0000}"/>
    <cellStyle name="Normal 2 4 2 2 2 3 2 2 2 3 2 2" xfId="32454" xr:uid="{00000000-0005-0000-0000-00002F5D0000}"/>
    <cellStyle name="Normal 2 4 2 2 2 3 2 2 2 3 3" xfId="24308" xr:uid="{00000000-0005-0000-0000-0000305D0000}"/>
    <cellStyle name="Normal 2 4 2 2 2 3 2 2 2 4" xfId="10859" xr:uid="{00000000-0005-0000-0000-0000315D0000}"/>
    <cellStyle name="Normal 2 4 2 2 2 3 2 2 2 4 2" xfId="27155" xr:uid="{00000000-0005-0000-0000-0000325D0000}"/>
    <cellStyle name="Normal 2 4 2 2 2 3 2 2 2 5" xfId="19009" xr:uid="{00000000-0005-0000-0000-0000335D0000}"/>
    <cellStyle name="Normal 2 4 2 2 2 3 2 2 3" xfId="3969" xr:uid="{00000000-0005-0000-0000-0000345D0000}"/>
    <cellStyle name="Normal 2 4 2 2 2 3 2 2 3 2" xfId="12115" xr:uid="{00000000-0005-0000-0000-0000355D0000}"/>
    <cellStyle name="Normal 2 4 2 2 2 3 2 2 3 2 2" xfId="28411" xr:uid="{00000000-0005-0000-0000-0000365D0000}"/>
    <cellStyle name="Normal 2 4 2 2 2 3 2 2 3 3" xfId="20265" xr:uid="{00000000-0005-0000-0000-0000375D0000}"/>
    <cellStyle name="Normal 2 4 2 2 2 3 2 2 4" xfId="6602" xr:uid="{00000000-0005-0000-0000-0000385D0000}"/>
    <cellStyle name="Normal 2 4 2 2 2 3 2 2 4 2" xfId="14748" xr:uid="{00000000-0005-0000-0000-0000395D0000}"/>
    <cellStyle name="Normal 2 4 2 2 2 3 2 2 4 2 2" xfId="31044" xr:uid="{00000000-0005-0000-0000-00003A5D0000}"/>
    <cellStyle name="Normal 2 4 2 2 2 3 2 2 4 3" xfId="22898" xr:uid="{00000000-0005-0000-0000-00003B5D0000}"/>
    <cellStyle name="Normal 2 4 2 2 2 3 2 2 5" xfId="9449" xr:uid="{00000000-0005-0000-0000-00003C5D0000}"/>
    <cellStyle name="Normal 2 4 2 2 2 3 2 2 5 2" xfId="25745" xr:uid="{00000000-0005-0000-0000-00003D5D0000}"/>
    <cellStyle name="Normal 2 4 2 2 2 3 2 2 6" xfId="17599" xr:uid="{00000000-0005-0000-0000-00003E5D0000}"/>
    <cellStyle name="Normal 2 4 2 2 2 3 2 3" xfId="2008" xr:uid="{00000000-0005-0000-0000-00003F5D0000}"/>
    <cellStyle name="Normal 2 4 2 2 2 3 2 3 2" xfId="4578" xr:uid="{00000000-0005-0000-0000-0000405D0000}"/>
    <cellStyle name="Normal 2 4 2 2 2 3 2 3 2 2" xfId="12724" xr:uid="{00000000-0005-0000-0000-0000415D0000}"/>
    <cellStyle name="Normal 2 4 2 2 2 3 2 3 2 2 2" xfId="29020" xr:uid="{00000000-0005-0000-0000-0000425D0000}"/>
    <cellStyle name="Normal 2 4 2 2 2 3 2 3 2 3" xfId="20874" xr:uid="{00000000-0005-0000-0000-0000435D0000}"/>
    <cellStyle name="Normal 2 4 2 2 2 3 2 3 3" xfId="7307" xr:uid="{00000000-0005-0000-0000-0000445D0000}"/>
    <cellStyle name="Normal 2 4 2 2 2 3 2 3 3 2" xfId="15453" xr:uid="{00000000-0005-0000-0000-0000455D0000}"/>
    <cellStyle name="Normal 2 4 2 2 2 3 2 3 3 2 2" xfId="31749" xr:uid="{00000000-0005-0000-0000-0000465D0000}"/>
    <cellStyle name="Normal 2 4 2 2 2 3 2 3 3 3" xfId="23603" xr:uid="{00000000-0005-0000-0000-0000475D0000}"/>
    <cellStyle name="Normal 2 4 2 2 2 3 2 3 4" xfId="10154" xr:uid="{00000000-0005-0000-0000-0000485D0000}"/>
    <cellStyle name="Normal 2 4 2 2 2 3 2 3 4 2" xfId="26450" xr:uid="{00000000-0005-0000-0000-0000495D0000}"/>
    <cellStyle name="Normal 2 4 2 2 2 3 2 3 5" xfId="18304" xr:uid="{00000000-0005-0000-0000-00004A5D0000}"/>
    <cellStyle name="Normal 2 4 2 2 2 3 2 4" xfId="3360" xr:uid="{00000000-0005-0000-0000-00004B5D0000}"/>
    <cellStyle name="Normal 2 4 2 2 2 3 2 4 2" xfId="11506" xr:uid="{00000000-0005-0000-0000-00004C5D0000}"/>
    <cellStyle name="Normal 2 4 2 2 2 3 2 4 2 2" xfId="27802" xr:uid="{00000000-0005-0000-0000-00004D5D0000}"/>
    <cellStyle name="Normal 2 4 2 2 2 3 2 4 3" xfId="19656" xr:uid="{00000000-0005-0000-0000-00004E5D0000}"/>
    <cellStyle name="Normal 2 4 2 2 2 3 2 5" xfId="5897" xr:uid="{00000000-0005-0000-0000-00004F5D0000}"/>
    <cellStyle name="Normal 2 4 2 2 2 3 2 5 2" xfId="14043" xr:uid="{00000000-0005-0000-0000-0000505D0000}"/>
    <cellStyle name="Normal 2 4 2 2 2 3 2 5 2 2" xfId="30339" xr:uid="{00000000-0005-0000-0000-0000515D0000}"/>
    <cellStyle name="Normal 2 4 2 2 2 3 2 5 3" xfId="22193" xr:uid="{00000000-0005-0000-0000-0000525D0000}"/>
    <cellStyle name="Normal 2 4 2 2 2 3 2 6" xfId="8744" xr:uid="{00000000-0005-0000-0000-0000535D0000}"/>
    <cellStyle name="Normal 2 4 2 2 2 3 2 6 2" xfId="25040" xr:uid="{00000000-0005-0000-0000-0000545D0000}"/>
    <cellStyle name="Normal 2 4 2 2 2 3 2 7" xfId="16894" xr:uid="{00000000-0005-0000-0000-0000555D0000}"/>
    <cellStyle name="Normal 2 4 2 2 2 3 3" xfId="959" xr:uid="{00000000-0005-0000-0000-0000565D0000}"/>
    <cellStyle name="Normal 2 4 2 2 2 3 3 2" xfId="2369" xr:uid="{00000000-0005-0000-0000-0000575D0000}"/>
    <cellStyle name="Normal 2 4 2 2 2 3 3 2 2" xfId="4891" xr:uid="{00000000-0005-0000-0000-0000585D0000}"/>
    <cellStyle name="Normal 2 4 2 2 2 3 3 2 2 2" xfId="13037" xr:uid="{00000000-0005-0000-0000-0000595D0000}"/>
    <cellStyle name="Normal 2 4 2 2 2 3 3 2 2 2 2" xfId="29333" xr:uid="{00000000-0005-0000-0000-00005A5D0000}"/>
    <cellStyle name="Normal 2 4 2 2 2 3 3 2 2 3" xfId="21187" xr:uid="{00000000-0005-0000-0000-00005B5D0000}"/>
    <cellStyle name="Normal 2 4 2 2 2 3 3 2 3" xfId="7668" xr:uid="{00000000-0005-0000-0000-00005C5D0000}"/>
    <cellStyle name="Normal 2 4 2 2 2 3 3 2 3 2" xfId="15814" xr:uid="{00000000-0005-0000-0000-00005D5D0000}"/>
    <cellStyle name="Normal 2 4 2 2 2 3 3 2 3 2 2" xfId="32110" xr:uid="{00000000-0005-0000-0000-00005E5D0000}"/>
    <cellStyle name="Normal 2 4 2 2 2 3 3 2 3 3" xfId="23964" xr:uid="{00000000-0005-0000-0000-00005F5D0000}"/>
    <cellStyle name="Normal 2 4 2 2 2 3 3 2 4" xfId="10515" xr:uid="{00000000-0005-0000-0000-0000605D0000}"/>
    <cellStyle name="Normal 2 4 2 2 2 3 3 2 4 2" xfId="26811" xr:uid="{00000000-0005-0000-0000-0000615D0000}"/>
    <cellStyle name="Normal 2 4 2 2 2 3 3 2 5" xfId="18665" xr:uid="{00000000-0005-0000-0000-0000625D0000}"/>
    <cellStyle name="Normal 2 4 2 2 2 3 3 3" xfId="3673" xr:uid="{00000000-0005-0000-0000-0000635D0000}"/>
    <cellStyle name="Normal 2 4 2 2 2 3 3 3 2" xfId="11819" xr:uid="{00000000-0005-0000-0000-0000645D0000}"/>
    <cellStyle name="Normal 2 4 2 2 2 3 3 3 2 2" xfId="28115" xr:uid="{00000000-0005-0000-0000-0000655D0000}"/>
    <cellStyle name="Normal 2 4 2 2 2 3 3 3 3" xfId="19969" xr:uid="{00000000-0005-0000-0000-0000665D0000}"/>
    <cellStyle name="Normal 2 4 2 2 2 3 3 4" xfId="6258" xr:uid="{00000000-0005-0000-0000-0000675D0000}"/>
    <cellStyle name="Normal 2 4 2 2 2 3 3 4 2" xfId="14404" xr:uid="{00000000-0005-0000-0000-0000685D0000}"/>
    <cellStyle name="Normal 2 4 2 2 2 3 3 4 2 2" xfId="30700" xr:uid="{00000000-0005-0000-0000-0000695D0000}"/>
    <cellStyle name="Normal 2 4 2 2 2 3 3 4 3" xfId="22554" xr:uid="{00000000-0005-0000-0000-00006A5D0000}"/>
    <cellStyle name="Normal 2 4 2 2 2 3 3 5" xfId="9105" xr:uid="{00000000-0005-0000-0000-00006B5D0000}"/>
    <cellStyle name="Normal 2 4 2 2 2 3 3 5 2" xfId="25401" xr:uid="{00000000-0005-0000-0000-00006C5D0000}"/>
    <cellStyle name="Normal 2 4 2 2 2 3 3 6" xfId="17255" xr:uid="{00000000-0005-0000-0000-00006D5D0000}"/>
    <cellStyle name="Normal 2 4 2 2 2 3 4" xfId="1664" xr:uid="{00000000-0005-0000-0000-00006E5D0000}"/>
    <cellStyle name="Normal 2 4 2 2 2 3 4 2" xfId="4282" xr:uid="{00000000-0005-0000-0000-00006F5D0000}"/>
    <cellStyle name="Normal 2 4 2 2 2 3 4 2 2" xfId="12428" xr:uid="{00000000-0005-0000-0000-0000705D0000}"/>
    <cellStyle name="Normal 2 4 2 2 2 3 4 2 2 2" xfId="28724" xr:uid="{00000000-0005-0000-0000-0000715D0000}"/>
    <cellStyle name="Normal 2 4 2 2 2 3 4 2 3" xfId="20578" xr:uid="{00000000-0005-0000-0000-0000725D0000}"/>
    <cellStyle name="Normal 2 4 2 2 2 3 4 3" xfId="6963" xr:uid="{00000000-0005-0000-0000-0000735D0000}"/>
    <cellStyle name="Normal 2 4 2 2 2 3 4 3 2" xfId="15109" xr:uid="{00000000-0005-0000-0000-0000745D0000}"/>
    <cellStyle name="Normal 2 4 2 2 2 3 4 3 2 2" xfId="31405" xr:uid="{00000000-0005-0000-0000-0000755D0000}"/>
    <cellStyle name="Normal 2 4 2 2 2 3 4 3 3" xfId="23259" xr:uid="{00000000-0005-0000-0000-0000765D0000}"/>
    <cellStyle name="Normal 2 4 2 2 2 3 4 4" xfId="9810" xr:uid="{00000000-0005-0000-0000-0000775D0000}"/>
    <cellStyle name="Normal 2 4 2 2 2 3 4 4 2" xfId="26106" xr:uid="{00000000-0005-0000-0000-0000785D0000}"/>
    <cellStyle name="Normal 2 4 2 2 2 3 4 5" xfId="17960" xr:uid="{00000000-0005-0000-0000-0000795D0000}"/>
    <cellStyle name="Normal 2 4 2 2 2 3 5" xfId="3064" xr:uid="{00000000-0005-0000-0000-00007A5D0000}"/>
    <cellStyle name="Normal 2 4 2 2 2 3 5 2" xfId="11210" xr:uid="{00000000-0005-0000-0000-00007B5D0000}"/>
    <cellStyle name="Normal 2 4 2 2 2 3 5 2 2" xfId="27506" xr:uid="{00000000-0005-0000-0000-00007C5D0000}"/>
    <cellStyle name="Normal 2 4 2 2 2 3 5 3" xfId="19360" xr:uid="{00000000-0005-0000-0000-00007D5D0000}"/>
    <cellStyle name="Normal 2 4 2 2 2 3 6" xfId="5553" xr:uid="{00000000-0005-0000-0000-00007E5D0000}"/>
    <cellStyle name="Normal 2 4 2 2 2 3 6 2" xfId="13699" xr:uid="{00000000-0005-0000-0000-00007F5D0000}"/>
    <cellStyle name="Normal 2 4 2 2 2 3 6 2 2" xfId="29995" xr:uid="{00000000-0005-0000-0000-0000805D0000}"/>
    <cellStyle name="Normal 2 4 2 2 2 3 6 3" xfId="21849" xr:uid="{00000000-0005-0000-0000-0000815D0000}"/>
    <cellStyle name="Normal 2 4 2 2 2 3 7" xfId="8400" xr:uid="{00000000-0005-0000-0000-0000825D0000}"/>
    <cellStyle name="Normal 2 4 2 2 2 3 7 2" xfId="24696" xr:uid="{00000000-0005-0000-0000-0000835D0000}"/>
    <cellStyle name="Normal 2 4 2 2 2 3 8" xfId="16550" xr:uid="{00000000-0005-0000-0000-0000845D0000}"/>
    <cellStyle name="Normal 2 4 2 2 2 4" xfId="342" xr:uid="{00000000-0005-0000-0000-0000855D0000}"/>
    <cellStyle name="Normal 2 4 2 2 2 4 2" xfId="686" xr:uid="{00000000-0005-0000-0000-0000865D0000}"/>
    <cellStyle name="Normal 2 4 2 2 2 4 2 2" xfId="1392" xr:uid="{00000000-0005-0000-0000-0000875D0000}"/>
    <cellStyle name="Normal 2 4 2 2 2 4 2 2 2" xfId="2802" xr:uid="{00000000-0005-0000-0000-0000885D0000}"/>
    <cellStyle name="Normal 2 4 2 2 2 4 2 2 2 2" xfId="5261" xr:uid="{00000000-0005-0000-0000-0000895D0000}"/>
    <cellStyle name="Normal 2 4 2 2 2 4 2 2 2 2 2" xfId="13407" xr:uid="{00000000-0005-0000-0000-00008A5D0000}"/>
    <cellStyle name="Normal 2 4 2 2 2 4 2 2 2 2 2 2" xfId="29703" xr:uid="{00000000-0005-0000-0000-00008B5D0000}"/>
    <cellStyle name="Normal 2 4 2 2 2 4 2 2 2 2 3" xfId="21557" xr:uid="{00000000-0005-0000-0000-00008C5D0000}"/>
    <cellStyle name="Normal 2 4 2 2 2 4 2 2 2 3" xfId="8101" xr:uid="{00000000-0005-0000-0000-00008D5D0000}"/>
    <cellStyle name="Normal 2 4 2 2 2 4 2 2 2 3 2" xfId="16247" xr:uid="{00000000-0005-0000-0000-00008E5D0000}"/>
    <cellStyle name="Normal 2 4 2 2 2 4 2 2 2 3 2 2" xfId="32543" xr:uid="{00000000-0005-0000-0000-00008F5D0000}"/>
    <cellStyle name="Normal 2 4 2 2 2 4 2 2 2 3 3" xfId="24397" xr:uid="{00000000-0005-0000-0000-0000905D0000}"/>
    <cellStyle name="Normal 2 4 2 2 2 4 2 2 2 4" xfId="10948" xr:uid="{00000000-0005-0000-0000-0000915D0000}"/>
    <cellStyle name="Normal 2 4 2 2 2 4 2 2 2 4 2" xfId="27244" xr:uid="{00000000-0005-0000-0000-0000925D0000}"/>
    <cellStyle name="Normal 2 4 2 2 2 4 2 2 2 5" xfId="19098" xr:uid="{00000000-0005-0000-0000-0000935D0000}"/>
    <cellStyle name="Normal 2 4 2 2 2 4 2 2 3" xfId="4043" xr:uid="{00000000-0005-0000-0000-0000945D0000}"/>
    <cellStyle name="Normal 2 4 2 2 2 4 2 2 3 2" xfId="12189" xr:uid="{00000000-0005-0000-0000-0000955D0000}"/>
    <cellStyle name="Normal 2 4 2 2 2 4 2 2 3 2 2" xfId="28485" xr:uid="{00000000-0005-0000-0000-0000965D0000}"/>
    <cellStyle name="Normal 2 4 2 2 2 4 2 2 3 3" xfId="20339" xr:uid="{00000000-0005-0000-0000-0000975D0000}"/>
    <cellStyle name="Normal 2 4 2 2 2 4 2 2 4" xfId="6691" xr:uid="{00000000-0005-0000-0000-0000985D0000}"/>
    <cellStyle name="Normal 2 4 2 2 2 4 2 2 4 2" xfId="14837" xr:uid="{00000000-0005-0000-0000-0000995D0000}"/>
    <cellStyle name="Normal 2 4 2 2 2 4 2 2 4 2 2" xfId="31133" xr:uid="{00000000-0005-0000-0000-00009A5D0000}"/>
    <cellStyle name="Normal 2 4 2 2 2 4 2 2 4 3" xfId="22987" xr:uid="{00000000-0005-0000-0000-00009B5D0000}"/>
    <cellStyle name="Normal 2 4 2 2 2 4 2 2 5" xfId="9538" xr:uid="{00000000-0005-0000-0000-00009C5D0000}"/>
    <cellStyle name="Normal 2 4 2 2 2 4 2 2 5 2" xfId="25834" xr:uid="{00000000-0005-0000-0000-00009D5D0000}"/>
    <cellStyle name="Normal 2 4 2 2 2 4 2 2 6" xfId="17688" xr:uid="{00000000-0005-0000-0000-00009E5D0000}"/>
    <cellStyle name="Normal 2 4 2 2 2 4 2 3" xfId="2097" xr:uid="{00000000-0005-0000-0000-00009F5D0000}"/>
    <cellStyle name="Normal 2 4 2 2 2 4 2 3 2" xfId="4652" xr:uid="{00000000-0005-0000-0000-0000A05D0000}"/>
    <cellStyle name="Normal 2 4 2 2 2 4 2 3 2 2" xfId="12798" xr:uid="{00000000-0005-0000-0000-0000A15D0000}"/>
    <cellStyle name="Normal 2 4 2 2 2 4 2 3 2 2 2" xfId="29094" xr:uid="{00000000-0005-0000-0000-0000A25D0000}"/>
    <cellStyle name="Normal 2 4 2 2 2 4 2 3 2 3" xfId="20948" xr:uid="{00000000-0005-0000-0000-0000A35D0000}"/>
    <cellStyle name="Normal 2 4 2 2 2 4 2 3 3" xfId="7396" xr:uid="{00000000-0005-0000-0000-0000A45D0000}"/>
    <cellStyle name="Normal 2 4 2 2 2 4 2 3 3 2" xfId="15542" xr:uid="{00000000-0005-0000-0000-0000A55D0000}"/>
    <cellStyle name="Normal 2 4 2 2 2 4 2 3 3 2 2" xfId="31838" xr:uid="{00000000-0005-0000-0000-0000A65D0000}"/>
    <cellStyle name="Normal 2 4 2 2 2 4 2 3 3 3" xfId="23692" xr:uid="{00000000-0005-0000-0000-0000A75D0000}"/>
    <cellStyle name="Normal 2 4 2 2 2 4 2 3 4" xfId="10243" xr:uid="{00000000-0005-0000-0000-0000A85D0000}"/>
    <cellStyle name="Normal 2 4 2 2 2 4 2 3 4 2" xfId="26539" xr:uid="{00000000-0005-0000-0000-0000A95D0000}"/>
    <cellStyle name="Normal 2 4 2 2 2 4 2 3 5" xfId="18393" xr:uid="{00000000-0005-0000-0000-0000AA5D0000}"/>
    <cellStyle name="Normal 2 4 2 2 2 4 2 4" xfId="3434" xr:uid="{00000000-0005-0000-0000-0000AB5D0000}"/>
    <cellStyle name="Normal 2 4 2 2 2 4 2 4 2" xfId="11580" xr:uid="{00000000-0005-0000-0000-0000AC5D0000}"/>
    <cellStyle name="Normal 2 4 2 2 2 4 2 4 2 2" xfId="27876" xr:uid="{00000000-0005-0000-0000-0000AD5D0000}"/>
    <cellStyle name="Normal 2 4 2 2 2 4 2 4 3" xfId="19730" xr:uid="{00000000-0005-0000-0000-0000AE5D0000}"/>
    <cellStyle name="Normal 2 4 2 2 2 4 2 5" xfId="5986" xr:uid="{00000000-0005-0000-0000-0000AF5D0000}"/>
    <cellStyle name="Normal 2 4 2 2 2 4 2 5 2" xfId="14132" xr:uid="{00000000-0005-0000-0000-0000B05D0000}"/>
    <cellStyle name="Normal 2 4 2 2 2 4 2 5 2 2" xfId="30428" xr:uid="{00000000-0005-0000-0000-0000B15D0000}"/>
    <cellStyle name="Normal 2 4 2 2 2 4 2 5 3" xfId="22282" xr:uid="{00000000-0005-0000-0000-0000B25D0000}"/>
    <cellStyle name="Normal 2 4 2 2 2 4 2 6" xfId="8833" xr:uid="{00000000-0005-0000-0000-0000B35D0000}"/>
    <cellStyle name="Normal 2 4 2 2 2 4 2 6 2" xfId="25129" xr:uid="{00000000-0005-0000-0000-0000B45D0000}"/>
    <cellStyle name="Normal 2 4 2 2 2 4 2 7" xfId="16983" xr:uid="{00000000-0005-0000-0000-0000B55D0000}"/>
    <cellStyle name="Normal 2 4 2 2 2 4 3" xfId="1048" xr:uid="{00000000-0005-0000-0000-0000B65D0000}"/>
    <cellStyle name="Normal 2 4 2 2 2 4 3 2" xfId="2458" xr:uid="{00000000-0005-0000-0000-0000B75D0000}"/>
    <cellStyle name="Normal 2 4 2 2 2 4 3 2 2" xfId="4965" xr:uid="{00000000-0005-0000-0000-0000B85D0000}"/>
    <cellStyle name="Normal 2 4 2 2 2 4 3 2 2 2" xfId="13111" xr:uid="{00000000-0005-0000-0000-0000B95D0000}"/>
    <cellStyle name="Normal 2 4 2 2 2 4 3 2 2 2 2" xfId="29407" xr:uid="{00000000-0005-0000-0000-0000BA5D0000}"/>
    <cellStyle name="Normal 2 4 2 2 2 4 3 2 2 3" xfId="21261" xr:uid="{00000000-0005-0000-0000-0000BB5D0000}"/>
    <cellStyle name="Normal 2 4 2 2 2 4 3 2 3" xfId="7757" xr:uid="{00000000-0005-0000-0000-0000BC5D0000}"/>
    <cellStyle name="Normal 2 4 2 2 2 4 3 2 3 2" xfId="15903" xr:uid="{00000000-0005-0000-0000-0000BD5D0000}"/>
    <cellStyle name="Normal 2 4 2 2 2 4 3 2 3 2 2" xfId="32199" xr:uid="{00000000-0005-0000-0000-0000BE5D0000}"/>
    <cellStyle name="Normal 2 4 2 2 2 4 3 2 3 3" xfId="24053" xr:uid="{00000000-0005-0000-0000-0000BF5D0000}"/>
    <cellStyle name="Normal 2 4 2 2 2 4 3 2 4" xfId="10604" xr:uid="{00000000-0005-0000-0000-0000C05D0000}"/>
    <cellStyle name="Normal 2 4 2 2 2 4 3 2 4 2" xfId="26900" xr:uid="{00000000-0005-0000-0000-0000C15D0000}"/>
    <cellStyle name="Normal 2 4 2 2 2 4 3 2 5" xfId="18754" xr:uid="{00000000-0005-0000-0000-0000C25D0000}"/>
    <cellStyle name="Normal 2 4 2 2 2 4 3 3" xfId="3747" xr:uid="{00000000-0005-0000-0000-0000C35D0000}"/>
    <cellStyle name="Normal 2 4 2 2 2 4 3 3 2" xfId="11893" xr:uid="{00000000-0005-0000-0000-0000C45D0000}"/>
    <cellStyle name="Normal 2 4 2 2 2 4 3 3 2 2" xfId="28189" xr:uid="{00000000-0005-0000-0000-0000C55D0000}"/>
    <cellStyle name="Normal 2 4 2 2 2 4 3 3 3" xfId="20043" xr:uid="{00000000-0005-0000-0000-0000C65D0000}"/>
    <cellStyle name="Normal 2 4 2 2 2 4 3 4" xfId="6347" xr:uid="{00000000-0005-0000-0000-0000C75D0000}"/>
    <cellStyle name="Normal 2 4 2 2 2 4 3 4 2" xfId="14493" xr:uid="{00000000-0005-0000-0000-0000C85D0000}"/>
    <cellStyle name="Normal 2 4 2 2 2 4 3 4 2 2" xfId="30789" xr:uid="{00000000-0005-0000-0000-0000C95D0000}"/>
    <cellStyle name="Normal 2 4 2 2 2 4 3 4 3" xfId="22643" xr:uid="{00000000-0005-0000-0000-0000CA5D0000}"/>
    <cellStyle name="Normal 2 4 2 2 2 4 3 5" xfId="9194" xr:uid="{00000000-0005-0000-0000-0000CB5D0000}"/>
    <cellStyle name="Normal 2 4 2 2 2 4 3 5 2" xfId="25490" xr:uid="{00000000-0005-0000-0000-0000CC5D0000}"/>
    <cellStyle name="Normal 2 4 2 2 2 4 3 6" xfId="17344" xr:uid="{00000000-0005-0000-0000-0000CD5D0000}"/>
    <cellStyle name="Normal 2 4 2 2 2 4 4" xfId="1753" xr:uid="{00000000-0005-0000-0000-0000CE5D0000}"/>
    <cellStyle name="Normal 2 4 2 2 2 4 4 2" xfId="4356" xr:uid="{00000000-0005-0000-0000-0000CF5D0000}"/>
    <cellStyle name="Normal 2 4 2 2 2 4 4 2 2" xfId="12502" xr:uid="{00000000-0005-0000-0000-0000D05D0000}"/>
    <cellStyle name="Normal 2 4 2 2 2 4 4 2 2 2" xfId="28798" xr:uid="{00000000-0005-0000-0000-0000D15D0000}"/>
    <cellStyle name="Normal 2 4 2 2 2 4 4 2 3" xfId="20652" xr:uid="{00000000-0005-0000-0000-0000D25D0000}"/>
    <cellStyle name="Normal 2 4 2 2 2 4 4 3" xfId="7052" xr:uid="{00000000-0005-0000-0000-0000D35D0000}"/>
    <cellStyle name="Normal 2 4 2 2 2 4 4 3 2" xfId="15198" xr:uid="{00000000-0005-0000-0000-0000D45D0000}"/>
    <cellStyle name="Normal 2 4 2 2 2 4 4 3 2 2" xfId="31494" xr:uid="{00000000-0005-0000-0000-0000D55D0000}"/>
    <cellStyle name="Normal 2 4 2 2 2 4 4 3 3" xfId="23348" xr:uid="{00000000-0005-0000-0000-0000D65D0000}"/>
    <cellStyle name="Normal 2 4 2 2 2 4 4 4" xfId="9899" xr:uid="{00000000-0005-0000-0000-0000D75D0000}"/>
    <cellStyle name="Normal 2 4 2 2 2 4 4 4 2" xfId="26195" xr:uid="{00000000-0005-0000-0000-0000D85D0000}"/>
    <cellStyle name="Normal 2 4 2 2 2 4 4 5" xfId="18049" xr:uid="{00000000-0005-0000-0000-0000D95D0000}"/>
    <cellStyle name="Normal 2 4 2 2 2 4 5" xfId="3138" xr:uid="{00000000-0005-0000-0000-0000DA5D0000}"/>
    <cellStyle name="Normal 2 4 2 2 2 4 5 2" xfId="11284" xr:uid="{00000000-0005-0000-0000-0000DB5D0000}"/>
    <cellStyle name="Normal 2 4 2 2 2 4 5 2 2" xfId="27580" xr:uid="{00000000-0005-0000-0000-0000DC5D0000}"/>
    <cellStyle name="Normal 2 4 2 2 2 4 5 3" xfId="19434" xr:uid="{00000000-0005-0000-0000-0000DD5D0000}"/>
    <cellStyle name="Normal 2 4 2 2 2 4 6" xfId="5642" xr:uid="{00000000-0005-0000-0000-0000DE5D0000}"/>
    <cellStyle name="Normal 2 4 2 2 2 4 6 2" xfId="13788" xr:uid="{00000000-0005-0000-0000-0000DF5D0000}"/>
    <cellStyle name="Normal 2 4 2 2 2 4 6 2 2" xfId="30084" xr:uid="{00000000-0005-0000-0000-0000E05D0000}"/>
    <cellStyle name="Normal 2 4 2 2 2 4 6 3" xfId="21938" xr:uid="{00000000-0005-0000-0000-0000E15D0000}"/>
    <cellStyle name="Normal 2 4 2 2 2 4 7" xfId="8489" xr:uid="{00000000-0005-0000-0000-0000E25D0000}"/>
    <cellStyle name="Normal 2 4 2 2 2 4 7 2" xfId="24785" xr:uid="{00000000-0005-0000-0000-0000E35D0000}"/>
    <cellStyle name="Normal 2 4 2 2 2 4 8" xfId="16639" xr:uid="{00000000-0005-0000-0000-0000E45D0000}"/>
    <cellStyle name="Normal 2 4 2 2 2 5" xfId="432" xr:uid="{00000000-0005-0000-0000-0000E55D0000}"/>
    <cellStyle name="Normal 2 4 2 2 2 5 2" xfId="1138" xr:uid="{00000000-0005-0000-0000-0000E65D0000}"/>
    <cellStyle name="Normal 2 4 2 2 2 5 2 2" xfId="2548" xr:uid="{00000000-0005-0000-0000-0000E75D0000}"/>
    <cellStyle name="Normal 2 4 2 2 2 5 2 2 2" xfId="5039" xr:uid="{00000000-0005-0000-0000-0000E85D0000}"/>
    <cellStyle name="Normal 2 4 2 2 2 5 2 2 2 2" xfId="13185" xr:uid="{00000000-0005-0000-0000-0000E95D0000}"/>
    <cellStyle name="Normal 2 4 2 2 2 5 2 2 2 2 2" xfId="29481" xr:uid="{00000000-0005-0000-0000-0000EA5D0000}"/>
    <cellStyle name="Normal 2 4 2 2 2 5 2 2 2 3" xfId="21335" xr:uid="{00000000-0005-0000-0000-0000EB5D0000}"/>
    <cellStyle name="Normal 2 4 2 2 2 5 2 2 3" xfId="7847" xr:uid="{00000000-0005-0000-0000-0000EC5D0000}"/>
    <cellStyle name="Normal 2 4 2 2 2 5 2 2 3 2" xfId="15993" xr:uid="{00000000-0005-0000-0000-0000ED5D0000}"/>
    <cellStyle name="Normal 2 4 2 2 2 5 2 2 3 2 2" xfId="32289" xr:uid="{00000000-0005-0000-0000-0000EE5D0000}"/>
    <cellStyle name="Normal 2 4 2 2 2 5 2 2 3 3" xfId="24143" xr:uid="{00000000-0005-0000-0000-0000EF5D0000}"/>
    <cellStyle name="Normal 2 4 2 2 2 5 2 2 4" xfId="10694" xr:uid="{00000000-0005-0000-0000-0000F05D0000}"/>
    <cellStyle name="Normal 2 4 2 2 2 5 2 2 4 2" xfId="26990" xr:uid="{00000000-0005-0000-0000-0000F15D0000}"/>
    <cellStyle name="Normal 2 4 2 2 2 5 2 2 5" xfId="18844" xr:uid="{00000000-0005-0000-0000-0000F25D0000}"/>
    <cellStyle name="Normal 2 4 2 2 2 5 2 3" xfId="3821" xr:uid="{00000000-0005-0000-0000-0000F35D0000}"/>
    <cellStyle name="Normal 2 4 2 2 2 5 2 3 2" xfId="11967" xr:uid="{00000000-0005-0000-0000-0000F45D0000}"/>
    <cellStyle name="Normal 2 4 2 2 2 5 2 3 2 2" xfId="28263" xr:uid="{00000000-0005-0000-0000-0000F55D0000}"/>
    <cellStyle name="Normal 2 4 2 2 2 5 2 3 3" xfId="20117" xr:uid="{00000000-0005-0000-0000-0000F65D0000}"/>
    <cellStyle name="Normal 2 4 2 2 2 5 2 4" xfId="6437" xr:uid="{00000000-0005-0000-0000-0000F75D0000}"/>
    <cellStyle name="Normal 2 4 2 2 2 5 2 4 2" xfId="14583" xr:uid="{00000000-0005-0000-0000-0000F85D0000}"/>
    <cellStyle name="Normal 2 4 2 2 2 5 2 4 2 2" xfId="30879" xr:uid="{00000000-0005-0000-0000-0000F95D0000}"/>
    <cellStyle name="Normal 2 4 2 2 2 5 2 4 3" xfId="22733" xr:uid="{00000000-0005-0000-0000-0000FA5D0000}"/>
    <cellStyle name="Normal 2 4 2 2 2 5 2 5" xfId="9284" xr:uid="{00000000-0005-0000-0000-0000FB5D0000}"/>
    <cellStyle name="Normal 2 4 2 2 2 5 2 5 2" xfId="25580" xr:uid="{00000000-0005-0000-0000-0000FC5D0000}"/>
    <cellStyle name="Normal 2 4 2 2 2 5 2 6" xfId="17434" xr:uid="{00000000-0005-0000-0000-0000FD5D0000}"/>
    <cellStyle name="Normal 2 4 2 2 2 5 3" xfId="1843" xr:uid="{00000000-0005-0000-0000-0000FE5D0000}"/>
    <cellStyle name="Normal 2 4 2 2 2 5 3 2" xfId="4430" xr:uid="{00000000-0005-0000-0000-0000FF5D0000}"/>
    <cellStyle name="Normal 2 4 2 2 2 5 3 2 2" xfId="12576" xr:uid="{00000000-0005-0000-0000-0000005E0000}"/>
    <cellStyle name="Normal 2 4 2 2 2 5 3 2 2 2" xfId="28872" xr:uid="{00000000-0005-0000-0000-0000015E0000}"/>
    <cellStyle name="Normal 2 4 2 2 2 5 3 2 3" xfId="20726" xr:uid="{00000000-0005-0000-0000-0000025E0000}"/>
    <cellStyle name="Normal 2 4 2 2 2 5 3 3" xfId="7142" xr:uid="{00000000-0005-0000-0000-0000035E0000}"/>
    <cellStyle name="Normal 2 4 2 2 2 5 3 3 2" xfId="15288" xr:uid="{00000000-0005-0000-0000-0000045E0000}"/>
    <cellStyle name="Normal 2 4 2 2 2 5 3 3 2 2" xfId="31584" xr:uid="{00000000-0005-0000-0000-0000055E0000}"/>
    <cellStyle name="Normal 2 4 2 2 2 5 3 3 3" xfId="23438" xr:uid="{00000000-0005-0000-0000-0000065E0000}"/>
    <cellStyle name="Normal 2 4 2 2 2 5 3 4" xfId="9989" xr:uid="{00000000-0005-0000-0000-0000075E0000}"/>
    <cellStyle name="Normal 2 4 2 2 2 5 3 4 2" xfId="26285" xr:uid="{00000000-0005-0000-0000-0000085E0000}"/>
    <cellStyle name="Normal 2 4 2 2 2 5 3 5" xfId="18139" xr:uid="{00000000-0005-0000-0000-0000095E0000}"/>
    <cellStyle name="Normal 2 4 2 2 2 5 4" xfId="3212" xr:uid="{00000000-0005-0000-0000-00000A5E0000}"/>
    <cellStyle name="Normal 2 4 2 2 2 5 4 2" xfId="11358" xr:uid="{00000000-0005-0000-0000-00000B5E0000}"/>
    <cellStyle name="Normal 2 4 2 2 2 5 4 2 2" xfId="27654" xr:uid="{00000000-0005-0000-0000-00000C5E0000}"/>
    <cellStyle name="Normal 2 4 2 2 2 5 4 3" xfId="19508" xr:uid="{00000000-0005-0000-0000-00000D5E0000}"/>
    <cellStyle name="Normal 2 4 2 2 2 5 5" xfId="5732" xr:uid="{00000000-0005-0000-0000-00000E5E0000}"/>
    <cellStyle name="Normal 2 4 2 2 2 5 5 2" xfId="13878" xr:uid="{00000000-0005-0000-0000-00000F5E0000}"/>
    <cellStyle name="Normal 2 4 2 2 2 5 5 2 2" xfId="30174" xr:uid="{00000000-0005-0000-0000-0000105E0000}"/>
    <cellStyle name="Normal 2 4 2 2 2 5 5 3" xfId="22028" xr:uid="{00000000-0005-0000-0000-0000115E0000}"/>
    <cellStyle name="Normal 2 4 2 2 2 5 6" xfId="8579" xr:uid="{00000000-0005-0000-0000-0000125E0000}"/>
    <cellStyle name="Normal 2 4 2 2 2 5 6 2" xfId="24875" xr:uid="{00000000-0005-0000-0000-0000135E0000}"/>
    <cellStyle name="Normal 2 4 2 2 2 5 7" xfId="16729" xr:uid="{00000000-0005-0000-0000-0000145E0000}"/>
    <cellStyle name="Normal 2 4 2 2 2 6" xfId="794" xr:uid="{00000000-0005-0000-0000-0000155E0000}"/>
    <cellStyle name="Normal 2 4 2 2 2 6 2" xfId="2204" xr:uid="{00000000-0005-0000-0000-0000165E0000}"/>
    <cellStyle name="Normal 2 4 2 2 2 6 2 2" xfId="4743" xr:uid="{00000000-0005-0000-0000-0000175E0000}"/>
    <cellStyle name="Normal 2 4 2 2 2 6 2 2 2" xfId="12889" xr:uid="{00000000-0005-0000-0000-0000185E0000}"/>
    <cellStyle name="Normal 2 4 2 2 2 6 2 2 2 2" xfId="29185" xr:uid="{00000000-0005-0000-0000-0000195E0000}"/>
    <cellStyle name="Normal 2 4 2 2 2 6 2 2 3" xfId="21039" xr:uid="{00000000-0005-0000-0000-00001A5E0000}"/>
    <cellStyle name="Normal 2 4 2 2 2 6 2 3" xfId="7503" xr:uid="{00000000-0005-0000-0000-00001B5E0000}"/>
    <cellStyle name="Normal 2 4 2 2 2 6 2 3 2" xfId="15649" xr:uid="{00000000-0005-0000-0000-00001C5E0000}"/>
    <cellStyle name="Normal 2 4 2 2 2 6 2 3 2 2" xfId="31945" xr:uid="{00000000-0005-0000-0000-00001D5E0000}"/>
    <cellStyle name="Normal 2 4 2 2 2 6 2 3 3" xfId="23799" xr:uid="{00000000-0005-0000-0000-00001E5E0000}"/>
    <cellStyle name="Normal 2 4 2 2 2 6 2 4" xfId="10350" xr:uid="{00000000-0005-0000-0000-00001F5E0000}"/>
    <cellStyle name="Normal 2 4 2 2 2 6 2 4 2" xfId="26646" xr:uid="{00000000-0005-0000-0000-0000205E0000}"/>
    <cellStyle name="Normal 2 4 2 2 2 6 2 5" xfId="18500" xr:uid="{00000000-0005-0000-0000-0000215E0000}"/>
    <cellStyle name="Normal 2 4 2 2 2 6 3" xfId="3525" xr:uid="{00000000-0005-0000-0000-0000225E0000}"/>
    <cellStyle name="Normal 2 4 2 2 2 6 3 2" xfId="11671" xr:uid="{00000000-0005-0000-0000-0000235E0000}"/>
    <cellStyle name="Normal 2 4 2 2 2 6 3 2 2" xfId="27967" xr:uid="{00000000-0005-0000-0000-0000245E0000}"/>
    <cellStyle name="Normal 2 4 2 2 2 6 3 3" xfId="19821" xr:uid="{00000000-0005-0000-0000-0000255E0000}"/>
    <cellStyle name="Normal 2 4 2 2 2 6 4" xfId="6093" xr:uid="{00000000-0005-0000-0000-0000265E0000}"/>
    <cellStyle name="Normal 2 4 2 2 2 6 4 2" xfId="14239" xr:uid="{00000000-0005-0000-0000-0000275E0000}"/>
    <cellStyle name="Normal 2 4 2 2 2 6 4 2 2" xfId="30535" xr:uid="{00000000-0005-0000-0000-0000285E0000}"/>
    <cellStyle name="Normal 2 4 2 2 2 6 4 3" xfId="22389" xr:uid="{00000000-0005-0000-0000-0000295E0000}"/>
    <cellStyle name="Normal 2 4 2 2 2 6 5" xfId="8940" xr:uid="{00000000-0005-0000-0000-00002A5E0000}"/>
    <cellStyle name="Normal 2 4 2 2 2 6 5 2" xfId="25236" xr:uid="{00000000-0005-0000-0000-00002B5E0000}"/>
    <cellStyle name="Normal 2 4 2 2 2 6 6" xfId="17090" xr:uid="{00000000-0005-0000-0000-00002C5E0000}"/>
    <cellStyle name="Normal 2 4 2 2 2 7" xfId="1499" xr:uid="{00000000-0005-0000-0000-00002D5E0000}"/>
    <cellStyle name="Normal 2 4 2 2 2 7 2" xfId="4134" xr:uid="{00000000-0005-0000-0000-00002E5E0000}"/>
    <cellStyle name="Normal 2 4 2 2 2 7 2 2" xfId="12280" xr:uid="{00000000-0005-0000-0000-00002F5E0000}"/>
    <cellStyle name="Normal 2 4 2 2 2 7 2 2 2" xfId="28576" xr:uid="{00000000-0005-0000-0000-0000305E0000}"/>
    <cellStyle name="Normal 2 4 2 2 2 7 2 3" xfId="20430" xr:uid="{00000000-0005-0000-0000-0000315E0000}"/>
    <cellStyle name="Normal 2 4 2 2 2 7 3" xfId="6798" xr:uid="{00000000-0005-0000-0000-0000325E0000}"/>
    <cellStyle name="Normal 2 4 2 2 2 7 3 2" xfId="14944" xr:uid="{00000000-0005-0000-0000-0000335E0000}"/>
    <cellStyle name="Normal 2 4 2 2 2 7 3 2 2" xfId="31240" xr:uid="{00000000-0005-0000-0000-0000345E0000}"/>
    <cellStyle name="Normal 2 4 2 2 2 7 3 3" xfId="23094" xr:uid="{00000000-0005-0000-0000-0000355E0000}"/>
    <cellStyle name="Normal 2 4 2 2 2 7 4" xfId="9645" xr:uid="{00000000-0005-0000-0000-0000365E0000}"/>
    <cellStyle name="Normal 2 4 2 2 2 7 4 2" xfId="25941" xr:uid="{00000000-0005-0000-0000-0000375E0000}"/>
    <cellStyle name="Normal 2 4 2 2 2 7 5" xfId="17795" xr:uid="{00000000-0005-0000-0000-0000385E0000}"/>
    <cellStyle name="Normal 2 4 2 2 2 8" xfId="2916" xr:uid="{00000000-0005-0000-0000-0000395E0000}"/>
    <cellStyle name="Normal 2 4 2 2 2 8 2" xfId="11062" xr:uid="{00000000-0005-0000-0000-00003A5E0000}"/>
    <cellStyle name="Normal 2 4 2 2 2 8 2 2" xfId="27358" xr:uid="{00000000-0005-0000-0000-00003B5E0000}"/>
    <cellStyle name="Normal 2 4 2 2 2 8 3" xfId="19212" xr:uid="{00000000-0005-0000-0000-00003C5E0000}"/>
    <cellStyle name="Normal 2 4 2 2 2 9" xfId="5388" xr:uid="{00000000-0005-0000-0000-00003D5E0000}"/>
    <cellStyle name="Normal 2 4 2 2 2 9 2" xfId="13534" xr:uid="{00000000-0005-0000-0000-00003E5E0000}"/>
    <cellStyle name="Normal 2 4 2 2 2 9 2 2" xfId="29830" xr:uid="{00000000-0005-0000-0000-00003F5E0000}"/>
    <cellStyle name="Normal 2 4 2 2 2 9 3" xfId="21684" xr:uid="{00000000-0005-0000-0000-0000405E0000}"/>
    <cellStyle name="Normal 2 4 2 2 3" xfId="134" xr:uid="{00000000-0005-0000-0000-0000415E0000}"/>
    <cellStyle name="Normal 2 4 2 2 3 2" xfId="478" xr:uid="{00000000-0005-0000-0000-0000425E0000}"/>
    <cellStyle name="Normal 2 4 2 2 3 2 2" xfId="1184" xr:uid="{00000000-0005-0000-0000-0000435E0000}"/>
    <cellStyle name="Normal 2 4 2 2 3 2 2 2" xfId="2594" xr:uid="{00000000-0005-0000-0000-0000445E0000}"/>
    <cellStyle name="Normal 2 4 2 2 3 2 2 2 2" xfId="5077" xr:uid="{00000000-0005-0000-0000-0000455E0000}"/>
    <cellStyle name="Normal 2 4 2 2 3 2 2 2 2 2" xfId="13223" xr:uid="{00000000-0005-0000-0000-0000465E0000}"/>
    <cellStyle name="Normal 2 4 2 2 3 2 2 2 2 2 2" xfId="29519" xr:uid="{00000000-0005-0000-0000-0000475E0000}"/>
    <cellStyle name="Normal 2 4 2 2 3 2 2 2 2 3" xfId="21373" xr:uid="{00000000-0005-0000-0000-0000485E0000}"/>
    <cellStyle name="Normal 2 4 2 2 3 2 2 2 3" xfId="7893" xr:uid="{00000000-0005-0000-0000-0000495E0000}"/>
    <cellStyle name="Normal 2 4 2 2 3 2 2 2 3 2" xfId="16039" xr:uid="{00000000-0005-0000-0000-00004A5E0000}"/>
    <cellStyle name="Normal 2 4 2 2 3 2 2 2 3 2 2" xfId="32335" xr:uid="{00000000-0005-0000-0000-00004B5E0000}"/>
    <cellStyle name="Normal 2 4 2 2 3 2 2 2 3 3" xfId="24189" xr:uid="{00000000-0005-0000-0000-00004C5E0000}"/>
    <cellStyle name="Normal 2 4 2 2 3 2 2 2 4" xfId="10740" xr:uid="{00000000-0005-0000-0000-00004D5E0000}"/>
    <cellStyle name="Normal 2 4 2 2 3 2 2 2 4 2" xfId="27036" xr:uid="{00000000-0005-0000-0000-00004E5E0000}"/>
    <cellStyle name="Normal 2 4 2 2 3 2 2 2 5" xfId="18890" xr:uid="{00000000-0005-0000-0000-00004F5E0000}"/>
    <cellStyle name="Normal 2 4 2 2 3 2 2 3" xfId="3859" xr:uid="{00000000-0005-0000-0000-0000505E0000}"/>
    <cellStyle name="Normal 2 4 2 2 3 2 2 3 2" xfId="12005" xr:uid="{00000000-0005-0000-0000-0000515E0000}"/>
    <cellStyle name="Normal 2 4 2 2 3 2 2 3 2 2" xfId="28301" xr:uid="{00000000-0005-0000-0000-0000525E0000}"/>
    <cellStyle name="Normal 2 4 2 2 3 2 2 3 3" xfId="20155" xr:uid="{00000000-0005-0000-0000-0000535E0000}"/>
    <cellStyle name="Normal 2 4 2 2 3 2 2 4" xfId="6483" xr:uid="{00000000-0005-0000-0000-0000545E0000}"/>
    <cellStyle name="Normal 2 4 2 2 3 2 2 4 2" xfId="14629" xr:uid="{00000000-0005-0000-0000-0000555E0000}"/>
    <cellStyle name="Normal 2 4 2 2 3 2 2 4 2 2" xfId="30925" xr:uid="{00000000-0005-0000-0000-0000565E0000}"/>
    <cellStyle name="Normal 2 4 2 2 3 2 2 4 3" xfId="22779" xr:uid="{00000000-0005-0000-0000-0000575E0000}"/>
    <cellStyle name="Normal 2 4 2 2 3 2 2 5" xfId="9330" xr:uid="{00000000-0005-0000-0000-0000585E0000}"/>
    <cellStyle name="Normal 2 4 2 2 3 2 2 5 2" xfId="25626" xr:uid="{00000000-0005-0000-0000-0000595E0000}"/>
    <cellStyle name="Normal 2 4 2 2 3 2 2 6" xfId="17480" xr:uid="{00000000-0005-0000-0000-00005A5E0000}"/>
    <cellStyle name="Normal 2 4 2 2 3 2 3" xfId="1889" xr:uid="{00000000-0005-0000-0000-00005B5E0000}"/>
    <cellStyle name="Normal 2 4 2 2 3 2 3 2" xfId="4468" xr:uid="{00000000-0005-0000-0000-00005C5E0000}"/>
    <cellStyle name="Normal 2 4 2 2 3 2 3 2 2" xfId="12614" xr:uid="{00000000-0005-0000-0000-00005D5E0000}"/>
    <cellStyle name="Normal 2 4 2 2 3 2 3 2 2 2" xfId="28910" xr:uid="{00000000-0005-0000-0000-00005E5E0000}"/>
    <cellStyle name="Normal 2 4 2 2 3 2 3 2 3" xfId="20764" xr:uid="{00000000-0005-0000-0000-00005F5E0000}"/>
    <cellStyle name="Normal 2 4 2 2 3 2 3 3" xfId="7188" xr:uid="{00000000-0005-0000-0000-0000605E0000}"/>
    <cellStyle name="Normal 2 4 2 2 3 2 3 3 2" xfId="15334" xr:uid="{00000000-0005-0000-0000-0000615E0000}"/>
    <cellStyle name="Normal 2 4 2 2 3 2 3 3 2 2" xfId="31630" xr:uid="{00000000-0005-0000-0000-0000625E0000}"/>
    <cellStyle name="Normal 2 4 2 2 3 2 3 3 3" xfId="23484" xr:uid="{00000000-0005-0000-0000-0000635E0000}"/>
    <cellStyle name="Normal 2 4 2 2 3 2 3 4" xfId="10035" xr:uid="{00000000-0005-0000-0000-0000645E0000}"/>
    <cellStyle name="Normal 2 4 2 2 3 2 3 4 2" xfId="26331" xr:uid="{00000000-0005-0000-0000-0000655E0000}"/>
    <cellStyle name="Normal 2 4 2 2 3 2 3 5" xfId="18185" xr:uid="{00000000-0005-0000-0000-0000665E0000}"/>
    <cellStyle name="Normal 2 4 2 2 3 2 4" xfId="3250" xr:uid="{00000000-0005-0000-0000-0000675E0000}"/>
    <cellStyle name="Normal 2 4 2 2 3 2 4 2" xfId="11396" xr:uid="{00000000-0005-0000-0000-0000685E0000}"/>
    <cellStyle name="Normal 2 4 2 2 3 2 4 2 2" xfId="27692" xr:uid="{00000000-0005-0000-0000-0000695E0000}"/>
    <cellStyle name="Normal 2 4 2 2 3 2 4 3" xfId="19546" xr:uid="{00000000-0005-0000-0000-00006A5E0000}"/>
    <cellStyle name="Normal 2 4 2 2 3 2 5" xfId="5778" xr:uid="{00000000-0005-0000-0000-00006B5E0000}"/>
    <cellStyle name="Normal 2 4 2 2 3 2 5 2" xfId="13924" xr:uid="{00000000-0005-0000-0000-00006C5E0000}"/>
    <cellStyle name="Normal 2 4 2 2 3 2 5 2 2" xfId="30220" xr:uid="{00000000-0005-0000-0000-00006D5E0000}"/>
    <cellStyle name="Normal 2 4 2 2 3 2 5 3" xfId="22074" xr:uid="{00000000-0005-0000-0000-00006E5E0000}"/>
    <cellStyle name="Normal 2 4 2 2 3 2 6" xfId="8625" xr:uid="{00000000-0005-0000-0000-00006F5E0000}"/>
    <cellStyle name="Normal 2 4 2 2 3 2 6 2" xfId="24921" xr:uid="{00000000-0005-0000-0000-0000705E0000}"/>
    <cellStyle name="Normal 2 4 2 2 3 2 7" xfId="16775" xr:uid="{00000000-0005-0000-0000-0000715E0000}"/>
    <cellStyle name="Normal 2 4 2 2 3 3" xfId="840" xr:uid="{00000000-0005-0000-0000-0000725E0000}"/>
    <cellStyle name="Normal 2 4 2 2 3 3 2" xfId="2250" xr:uid="{00000000-0005-0000-0000-0000735E0000}"/>
    <cellStyle name="Normal 2 4 2 2 3 3 2 2" xfId="4781" xr:uid="{00000000-0005-0000-0000-0000745E0000}"/>
    <cellStyle name="Normal 2 4 2 2 3 3 2 2 2" xfId="12927" xr:uid="{00000000-0005-0000-0000-0000755E0000}"/>
    <cellStyle name="Normal 2 4 2 2 3 3 2 2 2 2" xfId="29223" xr:uid="{00000000-0005-0000-0000-0000765E0000}"/>
    <cellStyle name="Normal 2 4 2 2 3 3 2 2 3" xfId="21077" xr:uid="{00000000-0005-0000-0000-0000775E0000}"/>
    <cellStyle name="Normal 2 4 2 2 3 3 2 3" xfId="7549" xr:uid="{00000000-0005-0000-0000-0000785E0000}"/>
    <cellStyle name="Normal 2 4 2 2 3 3 2 3 2" xfId="15695" xr:uid="{00000000-0005-0000-0000-0000795E0000}"/>
    <cellStyle name="Normal 2 4 2 2 3 3 2 3 2 2" xfId="31991" xr:uid="{00000000-0005-0000-0000-00007A5E0000}"/>
    <cellStyle name="Normal 2 4 2 2 3 3 2 3 3" xfId="23845" xr:uid="{00000000-0005-0000-0000-00007B5E0000}"/>
    <cellStyle name="Normal 2 4 2 2 3 3 2 4" xfId="10396" xr:uid="{00000000-0005-0000-0000-00007C5E0000}"/>
    <cellStyle name="Normal 2 4 2 2 3 3 2 4 2" xfId="26692" xr:uid="{00000000-0005-0000-0000-00007D5E0000}"/>
    <cellStyle name="Normal 2 4 2 2 3 3 2 5" xfId="18546" xr:uid="{00000000-0005-0000-0000-00007E5E0000}"/>
    <cellStyle name="Normal 2 4 2 2 3 3 3" xfId="3563" xr:uid="{00000000-0005-0000-0000-00007F5E0000}"/>
    <cellStyle name="Normal 2 4 2 2 3 3 3 2" xfId="11709" xr:uid="{00000000-0005-0000-0000-0000805E0000}"/>
    <cellStyle name="Normal 2 4 2 2 3 3 3 2 2" xfId="28005" xr:uid="{00000000-0005-0000-0000-0000815E0000}"/>
    <cellStyle name="Normal 2 4 2 2 3 3 3 3" xfId="19859" xr:uid="{00000000-0005-0000-0000-0000825E0000}"/>
    <cellStyle name="Normal 2 4 2 2 3 3 4" xfId="6139" xr:uid="{00000000-0005-0000-0000-0000835E0000}"/>
    <cellStyle name="Normal 2 4 2 2 3 3 4 2" xfId="14285" xr:uid="{00000000-0005-0000-0000-0000845E0000}"/>
    <cellStyle name="Normal 2 4 2 2 3 3 4 2 2" xfId="30581" xr:uid="{00000000-0005-0000-0000-0000855E0000}"/>
    <cellStyle name="Normal 2 4 2 2 3 3 4 3" xfId="22435" xr:uid="{00000000-0005-0000-0000-0000865E0000}"/>
    <cellStyle name="Normal 2 4 2 2 3 3 5" xfId="8986" xr:uid="{00000000-0005-0000-0000-0000875E0000}"/>
    <cellStyle name="Normal 2 4 2 2 3 3 5 2" xfId="25282" xr:uid="{00000000-0005-0000-0000-0000885E0000}"/>
    <cellStyle name="Normal 2 4 2 2 3 3 6" xfId="17136" xr:uid="{00000000-0005-0000-0000-0000895E0000}"/>
    <cellStyle name="Normal 2 4 2 2 3 4" xfId="1545" xr:uid="{00000000-0005-0000-0000-00008A5E0000}"/>
    <cellStyle name="Normal 2 4 2 2 3 4 2" xfId="4172" xr:uid="{00000000-0005-0000-0000-00008B5E0000}"/>
    <cellStyle name="Normal 2 4 2 2 3 4 2 2" xfId="12318" xr:uid="{00000000-0005-0000-0000-00008C5E0000}"/>
    <cellStyle name="Normal 2 4 2 2 3 4 2 2 2" xfId="28614" xr:uid="{00000000-0005-0000-0000-00008D5E0000}"/>
    <cellStyle name="Normal 2 4 2 2 3 4 2 3" xfId="20468" xr:uid="{00000000-0005-0000-0000-00008E5E0000}"/>
    <cellStyle name="Normal 2 4 2 2 3 4 3" xfId="6844" xr:uid="{00000000-0005-0000-0000-00008F5E0000}"/>
    <cellStyle name="Normal 2 4 2 2 3 4 3 2" xfId="14990" xr:uid="{00000000-0005-0000-0000-0000905E0000}"/>
    <cellStyle name="Normal 2 4 2 2 3 4 3 2 2" xfId="31286" xr:uid="{00000000-0005-0000-0000-0000915E0000}"/>
    <cellStyle name="Normal 2 4 2 2 3 4 3 3" xfId="23140" xr:uid="{00000000-0005-0000-0000-0000925E0000}"/>
    <cellStyle name="Normal 2 4 2 2 3 4 4" xfId="9691" xr:uid="{00000000-0005-0000-0000-0000935E0000}"/>
    <cellStyle name="Normal 2 4 2 2 3 4 4 2" xfId="25987" xr:uid="{00000000-0005-0000-0000-0000945E0000}"/>
    <cellStyle name="Normal 2 4 2 2 3 4 5" xfId="17841" xr:uid="{00000000-0005-0000-0000-0000955E0000}"/>
    <cellStyle name="Normal 2 4 2 2 3 5" xfId="2954" xr:uid="{00000000-0005-0000-0000-0000965E0000}"/>
    <cellStyle name="Normal 2 4 2 2 3 5 2" xfId="11100" xr:uid="{00000000-0005-0000-0000-0000975E0000}"/>
    <cellStyle name="Normal 2 4 2 2 3 5 2 2" xfId="27396" xr:uid="{00000000-0005-0000-0000-0000985E0000}"/>
    <cellStyle name="Normal 2 4 2 2 3 5 3" xfId="19250" xr:uid="{00000000-0005-0000-0000-0000995E0000}"/>
    <cellStyle name="Normal 2 4 2 2 3 6" xfId="5434" xr:uid="{00000000-0005-0000-0000-00009A5E0000}"/>
    <cellStyle name="Normal 2 4 2 2 3 6 2" xfId="13580" xr:uid="{00000000-0005-0000-0000-00009B5E0000}"/>
    <cellStyle name="Normal 2 4 2 2 3 6 2 2" xfId="29876" xr:uid="{00000000-0005-0000-0000-00009C5E0000}"/>
    <cellStyle name="Normal 2 4 2 2 3 6 3" xfId="21730" xr:uid="{00000000-0005-0000-0000-00009D5E0000}"/>
    <cellStyle name="Normal 2 4 2 2 3 7" xfId="8281" xr:uid="{00000000-0005-0000-0000-00009E5E0000}"/>
    <cellStyle name="Normal 2 4 2 2 3 7 2" xfId="24577" xr:uid="{00000000-0005-0000-0000-00009F5E0000}"/>
    <cellStyle name="Normal 2 4 2 2 3 8" xfId="16431" xr:uid="{00000000-0005-0000-0000-0000A05E0000}"/>
    <cellStyle name="Normal 2 4 2 2 4" xfId="217" xr:uid="{00000000-0005-0000-0000-0000A15E0000}"/>
    <cellStyle name="Normal 2 4 2 2 4 2" xfId="561" xr:uid="{00000000-0005-0000-0000-0000A25E0000}"/>
    <cellStyle name="Normal 2 4 2 2 4 2 2" xfId="1267" xr:uid="{00000000-0005-0000-0000-0000A35E0000}"/>
    <cellStyle name="Normal 2 4 2 2 4 2 2 2" xfId="2677" xr:uid="{00000000-0005-0000-0000-0000A45E0000}"/>
    <cellStyle name="Normal 2 4 2 2 4 2 2 2 2" xfId="5151" xr:uid="{00000000-0005-0000-0000-0000A55E0000}"/>
    <cellStyle name="Normal 2 4 2 2 4 2 2 2 2 2" xfId="13297" xr:uid="{00000000-0005-0000-0000-0000A65E0000}"/>
    <cellStyle name="Normal 2 4 2 2 4 2 2 2 2 2 2" xfId="29593" xr:uid="{00000000-0005-0000-0000-0000A75E0000}"/>
    <cellStyle name="Normal 2 4 2 2 4 2 2 2 2 3" xfId="21447" xr:uid="{00000000-0005-0000-0000-0000A85E0000}"/>
    <cellStyle name="Normal 2 4 2 2 4 2 2 2 3" xfId="7976" xr:uid="{00000000-0005-0000-0000-0000A95E0000}"/>
    <cellStyle name="Normal 2 4 2 2 4 2 2 2 3 2" xfId="16122" xr:uid="{00000000-0005-0000-0000-0000AA5E0000}"/>
    <cellStyle name="Normal 2 4 2 2 4 2 2 2 3 2 2" xfId="32418" xr:uid="{00000000-0005-0000-0000-0000AB5E0000}"/>
    <cellStyle name="Normal 2 4 2 2 4 2 2 2 3 3" xfId="24272" xr:uid="{00000000-0005-0000-0000-0000AC5E0000}"/>
    <cellStyle name="Normal 2 4 2 2 4 2 2 2 4" xfId="10823" xr:uid="{00000000-0005-0000-0000-0000AD5E0000}"/>
    <cellStyle name="Normal 2 4 2 2 4 2 2 2 4 2" xfId="27119" xr:uid="{00000000-0005-0000-0000-0000AE5E0000}"/>
    <cellStyle name="Normal 2 4 2 2 4 2 2 2 5" xfId="18973" xr:uid="{00000000-0005-0000-0000-0000AF5E0000}"/>
    <cellStyle name="Normal 2 4 2 2 4 2 2 3" xfId="3933" xr:uid="{00000000-0005-0000-0000-0000B05E0000}"/>
    <cellStyle name="Normal 2 4 2 2 4 2 2 3 2" xfId="12079" xr:uid="{00000000-0005-0000-0000-0000B15E0000}"/>
    <cellStyle name="Normal 2 4 2 2 4 2 2 3 2 2" xfId="28375" xr:uid="{00000000-0005-0000-0000-0000B25E0000}"/>
    <cellStyle name="Normal 2 4 2 2 4 2 2 3 3" xfId="20229" xr:uid="{00000000-0005-0000-0000-0000B35E0000}"/>
    <cellStyle name="Normal 2 4 2 2 4 2 2 4" xfId="6566" xr:uid="{00000000-0005-0000-0000-0000B45E0000}"/>
    <cellStyle name="Normal 2 4 2 2 4 2 2 4 2" xfId="14712" xr:uid="{00000000-0005-0000-0000-0000B55E0000}"/>
    <cellStyle name="Normal 2 4 2 2 4 2 2 4 2 2" xfId="31008" xr:uid="{00000000-0005-0000-0000-0000B65E0000}"/>
    <cellStyle name="Normal 2 4 2 2 4 2 2 4 3" xfId="22862" xr:uid="{00000000-0005-0000-0000-0000B75E0000}"/>
    <cellStyle name="Normal 2 4 2 2 4 2 2 5" xfId="9413" xr:uid="{00000000-0005-0000-0000-0000B85E0000}"/>
    <cellStyle name="Normal 2 4 2 2 4 2 2 5 2" xfId="25709" xr:uid="{00000000-0005-0000-0000-0000B95E0000}"/>
    <cellStyle name="Normal 2 4 2 2 4 2 2 6" xfId="17563" xr:uid="{00000000-0005-0000-0000-0000BA5E0000}"/>
    <cellStyle name="Normal 2 4 2 2 4 2 3" xfId="1972" xr:uid="{00000000-0005-0000-0000-0000BB5E0000}"/>
    <cellStyle name="Normal 2 4 2 2 4 2 3 2" xfId="4542" xr:uid="{00000000-0005-0000-0000-0000BC5E0000}"/>
    <cellStyle name="Normal 2 4 2 2 4 2 3 2 2" xfId="12688" xr:uid="{00000000-0005-0000-0000-0000BD5E0000}"/>
    <cellStyle name="Normal 2 4 2 2 4 2 3 2 2 2" xfId="28984" xr:uid="{00000000-0005-0000-0000-0000BE5E0000}"/>
    <cellStyle name="Normal 2 4 2 2 4 2 3 2 3" xfId="20838" xr:uid="{00000000-0005-0000-0000-0000BF5E0000}"/>
    <cellStyle name="Normal 2 4 2 2 4 2 3 3" xfId="7271" xr:uid="{00000000-0005-0000-0000-0000C05E0000}"/>
    <cellStyle name="Normal 2 4 2 2 4 2 3 3 2" xfId="15417" xr:uid="{00000000-0005-0000-0000-0000C15E0000}"/>
    <cellStyle name="Normal 2 4 2 2 4 2 3 3 2 2" xfId="31713" xr:uid="{00000000-0005-0000-0000-0000C25E0000}"/>
    <cellStyle name="Normal 2 4 2 2 4 2 3 3 3" xfId="23567" xr:uid="{00000000-0005-0000-0000-0000C35E0000}"/>
    <cellStyle name="Normal 2 4 2 2 4 2 3 4" xfId="10118" xr:uid="{00000000-0005-0000-0000-0000C45E0000}"/>
    <cellStyle name="Normal 2 4 2 2 4 2 3 4 2" xfId="26414" xr:uid="{00000000-0005-0000-0000-0000C55E0000}"/>
    <cellStyle name="Normal 2 4 2 2 4 2 3 5" xfId="18268" xr:uid="{00000000-0005-0000-0000-0000C65E0000}"/>
    <cellStyle name="Normal 2 4 2 2 4 2 4" xfId="3324" xr:uid="{00000000-0005-0000-0000-0000C75E0000}"/>
    <cellStyle name="Normal 2 4 2 2 4 2 4 2" xfId="11470" xr:uid="{00000000-0005-0000-0000-0000C85E0000}"/>
    <cellStyle name="Normal 2 4 2 2 4 2 4 2 2" xfId="27766" xr:uid="{00000000-0005-0000-0000-0000C95E0000}"/>
    <cellStyle name="Normal 2 4 2 2 4 2 4 3" xfId="19620" xr:uid="{00000000-0005-0000-0000-0000CA5E0000}"/>
    <cellStyle name="Normal 2 4 2 2 4 2 5" xfId="5861" xr:uid="{00000000-0005-0000-0000-0000CB5E0000}"/>
    <cellStyle name="Normal 2 4 2 2 4 2 5 2" xfId="14007" xr:uid="{00000000-0005-0000-0000-0000CC5E0000}"/>
    <cellStyle name="Normal 2 4 2 2 4 2 5 2 2" xfId="30303" xr:uid="{00000000-0005-0000-0000-0000CD5E0000}"/>
    <cellStyle name="Normal 2 4 2 2 4 2 5 3" xfId="22157" xr:uid="{00000000-0005-0000-0000-0000CE5E0000}"/>
    <cellStyle name="Normal 2 4 2 2 4 2 6" xfId="8708" xr:uid="{00000000-0005-0000-0000-0000CF5E0000}"/>
    <cellStyle name="Normal 2 4 2 2 4 2 6 2" xfId="25004" xr:uid="{00000000-0005-0000-0000-0000D05E0000}"/>
    <cellStyle name="Normal 2 4 2 2 4 2 7" xfId="16858" xr:uid="{00000000-0005-0000-0000-0000D15E0000}"/>
    <cellStyle name="Normal 2 4 2 2 4 3" xfId="923" xr:uid="{00000000-0005-0000-0000-0000D25E0000}"/>
    <cellStyle name="Normal 2 4 2 2 4 3 2" xfId="2333" xr:uid="{00000000-0005-0000-0000-0000D35E0000}"/>
    <cellStyle name="Normal 2 4 2 2 4 3 2 2" xfId="4855" xr:uid="{00000000-0005-0000-0000-0000D45E0000}"/>
    <cellStyle name="Normal 2 4 2 2 4 3 2 2 2" xfId="13001" xr:uid="{00000000-0005-0000-0000-0000D55E0000}"/>
    <cellStyle name="Normal 2 4 2 2 4 3 2 2 2 2" xfId="29297" xr:uid="{00000000-0005-0000-0000-0000D65E0000}"/>
    <cellStyle name="Normal 2 4 2 2 4 3 2 2 3" xfId="21151" xr:uid="{00000000-0005-0000-0000-0000D75E0000}"/>
    <cellStyle name="Normal 2 4 2 2 4 3 2 3" xfId="7632" xr:uid="{00000000-0005-0000-0000-0000D85E0000}"/>
    <cellStyle name="Normal 2 4 2 2 4 3 2 3 2" xfId="15778" xr:uid="{00000000-0005-0000-0000-0000D95E0000}"/>
    <cellStyle name="Normal 2 4 2 2 4 3 2 3 2 2" xfId="32074" xr:uid="{00000000-0005-0000-0000-0000DA5E0000}"/>
    <cellStyle name="Normal 2 4 2 2 4 3 2 3 3" xfId="23928" xr:uid="{00000000-0005-0000-0000-0000DB5E0000}"/>
    <cellStyle name="Normal 2 4 2 2 4 3 2 4" xfId="10479" xr:uid="{00000000-0005-0000-0000-0000DC5E0000}"/>
    <cellStyle name="Normal 2 4 2 2 4 3 2 4 2" xfId="26775" xr:uid="{00000000-0005-0000-0000-0000DD5E0000}"/>
    <cellStyle name="Normal 2 4 2 2 4 3 2 5" xfId="18629" xr:uid="{00000000-0005-0000-0000-0000DE5E0000}"/>
    <cellStyle name="Normal 2 4 2 2 4 3 3" xfId="3637" xr:uid="{00000000-0005-0000-0000-0000DF5E0000}"/>
    <cellStyle name="Normal 2 4 2 2 4 3 3 2" xfId="11783" xr:uid="{00000000-0005-0000-0000-0000E05E0000}"/>
    <cellStyle name="Normal 2 4 2 2 4 3 3 2 2" xfId="28079" xr:uid="{00000000-0005-0000-0000-0000E15E0000}"/>
    <cellStyle name="Normal 2 4 2 2 4 3 3 3" xfId="19933" xr:uid="{00000000-0005-0000-0000-0000E25E0000}"/>
    <cellStyle name="Normal 2 4 2 2 4 3 4" xfId="6222" xr:uid="{00000000-0005-0000-0000-0000E35E0000}"/>
    <cellStyle name="Normal 2 4 2 2 4 3 4 2" xfId="14368" xr:uid="{00000000-0005-0000-0000-0000E45E0000}"/>
    <cellStyle name="Normal 2 4 2 2 4 3 4 2 2" xfId="30664" xr:uid="{00000000-0005-0000-0000-0000E55E0000}"/>
    <cellStyle name="Normal 2 4 2 2 4 3 4 3" xfId="22518" xr:uid="{00000000-0005-0000-0000-0000E65E0000}"/>
    <cellStyle name="Normal 2 4 2 2 4 3 5" xfId="9069" xr:uid="{00000000-0005-0000-0000-0000E75E0000}"/>
    <cellStyle name="Normal 2 4 2 2 4 3 5 2" xfId="25365" xr:uid="{00000000-0005-0000-0000-0000E85E0000}"/>
    <cellStyle name="Normal 2 4 2 2 4 3 6" xfId="17219" xr:uid="{00000000-0005-0000-0000-0000E95E0000}"/>
    <cellStyle name="Normal 2 4 2 2 4 4" xfId="1628" xr:uid="{00000000-0005-0000-0000-0000EA5E0000}"/>
    <cellStyle name="Normal 2 4 2 2 4 4 2" xfId="4246" xr:uid="{00000000-0005-0000-0000-0000EB5E0000}"/>
    <cellStyle name="Normal 2 4 2 2 4 4 2 2" xfId="12392" xr:uid="{00000000-0005-0000-0000-0000EC5E0000}"/>
    <cellStyle name="Normal 2 4 2 2 4 4 2 2 2" xfId="28688" xr:uid="{00000000-0005-0000-0000-0000ED5E0000}"/>
    <cellStyle name="Normal 2 4 2 2 4 4 2 3" xfId="20542" xr:uid="{00000000-0005-0000-0000-0000EE5E0000}"/>
    <cellStyle name="Normal 2 4 2 2 4 4 3" xfId="6927" xr:uid="{00000000-0005-0000-0000-0000EF5E0000}"/>
    <cellStyle name="Normal 2 4 2 2 4 4 3 2" xfId="15073" xr:uid="{00000000-0005-0000-0000-0000F05E0000}"/>
    <cellStyle name="Normal 2 4 2 2 4 4 3 2 2" xfId="31369" xr:uid="{00000000-0005-0000-0000-0000F15E0000}"/>
    <cellStyle name="Normal 2 4 2 2 4 4 3 3" xfId="23223" xr:uid="{00000000-0005-0000-0000-0000F25E0000}"/>
    <cellStyle name="Normal 2 4 2 2 4 4 4" xfId="9774" xr:uid="{00000000-0005-0000-0000-0000F35E0000}"/>
    <cellStyle name="Normal 2 4 2 2 4 4 4 2" xfId="26070" xr:uid="{00000000-0005-0000-0000-0000F45E0000}"/>
    <cellStyle name="Normal 2 4 2 2 4 4 5" xfId="17924" xr:uid="{00000000-0005-0000-0000-0000F55E0000}"/>
    <cellStyle name="Normal 2 4 2 2 4 5" xfId="3028" xr:uid="{00000000-0005-0000-0000-0000F65E0000}"/>
    <cellStyle name="Normal 2 4 2 2 4 5 2" xfId="11174" xr:uid="{00000000-0005-0000-0000-0000F75E0000}"/>
    <cellStyle name="Normal 2 4 2 2 4 5 2 2" xfId="27470" xr:uid="{00000000-0005-0000-0000-0000F85E0000}"/>
    <cellStyle name="Normal 2 4 2 2 4 5 3" xfId="19324" xr:uid="{00000000-0005-0000-0000-0000F95E0000}"/>
    <cellStyle name="Normal 2 4 2 2 4 6" xfId="5517" xr:uid="{00000000-0005-0000-0000-0000FA5E0000}"/>
    <cellStyle name="Normal 2 4 2 2 4 6 2" xfId="13663" xr:uid="{00000000-0005-0000-0000-0000FB5E0000}"/>
    <cellStyle name="Normal 2 4 2 2 4 6 2 2" xfId="29959" xr:uid="{00000000-0005-0000-0000-0000FC5E0000}"/>
    <cellStyle name="Normal 2 4 2 2 4 6 3" xfId="21813" xr:uid="{00000000-0005-0000-0000-0000FD5E0000}"/>
    <cellStyle name="Normal 2 4 2 2 4 7" xfId="8364" xr:uid="{00000000-0005-0000-0000-0000FE5E0000}"/>
    <cellStyle name="Normal 2 4 2 2 4 7 2" xfId="24660" xr:uid="{00000000-0005-0000-0000-0000FF5E0000}"/>
    <cellStyle name="Normal 2 4 2 2 4 8" xfId="16514" xr:uid="{00000000-0005-0000-0000-0000005F0000}"/>
    <cellStyle name="Normal 2 4 2 2 5" xfId="298" xr:uid="{00000000-0005-0000-0000-0000015F0000}"/>
    <cellStyle name="Normal 2 4 2 2 5 2" xfId="642" xr:uid="{00000000-0005-0000-0000-0000025F0000}"/>
    <cellStyle name="Normal 2 4 2 2 5 2 2" xfId="1348" xr:uid="{00000000-0005-0000-0000-0000035F0000}"/>
    <cellStyle name="Normal 2 4 2 2 5 2 2 2" xfId="2758" xr:uid="{00000000-0005-0000-0000-0000045F0000}"/>
    <cellStyle name="Normal 2 4 2 2 5 2 2 2 2" xfId="5225" xr:uid="{00000000-0005-0000-0000-0000055F0000}"/>
    <cellStyle name="Normal 2 4 2 2 5 2 2 2 2 2" xfId="13371" xr:uid="{00000000-0005-0000-0000-0000065F0000}"/>
    <cellStyle name="Normal 2 4 2 2 5 2 2 2 2 2 2" xfId="29667" xr:uid="{00000000-0005-0000-0000-0000075F0000}"/>
    <cellStyle name="Normal 2 4 2 2 5 2 2 2 2 3" xfId="21521" xr:uid="{00000000-0005-0000-0000-0000085F0000}"/>
    <cellStyle name="Normal 2 4 2 2 5 2 2 2 3" xfId="8057" xr:uid="{00000000-0005-0000-0000-0000095F0000}"/>
    <cellStyle name="Normal 2 4 2 2 5 2 2 2 3 2" xfId="16203" xr:uid="{00000000-0005-0000-0000-00000A5F0000}"/>
    <cellStyle name="Normal 2 4 2 2 5 2 2 2 3 2 2" xfId="32499" xr:uid="{00000000-0005-0000-0000-00000B5F0000}"/>
    <cellStyle name="Normal 2 4 2 2 5 2 2 2 3 3" xfId="24353" xr:uid="{00000000-0005-0000-0000-00000C5F0000}"/>
    <cellStyle name="Normal 2 4 2 2 5 2 2 2 4" xfId="10904" xr:uid="{00000000-0005-0000-0000-00000D5F0000}"/>
    <cellStyle name="Normal 2 4 2 2 5 2 2 2 4 2" xfId="27200" xr:uid="{00000000-0005-0000-0000-00000E5F0000}"/>
    <cellStyle name="Normal 2 4 2 2 5 2 2 2 5" xfId="19054" xr:uid="{00000000-0005-0000-0000-00000F5F0000}"/>
    <cellStyle name="Normal 2 4 2 2 5 2 2 3" xfId="4007" xr:uid="{00000000-0005-0000-0000-0000105F0000}"/>
    <cellStyle name="Normal 2 4 2 2 5 2 2 3 2" xfId="12153" xr:uid="{00000000-0005-0000-0000-0000115F0000}"/>
    <cellStyle name="Normal 2 4 2 2 5 2 2 3 2 2" xfId="28449" xr:uid="{00000000-0005-0000-0000-0000125F0000}"/>
    <cellStyle name="Normal 2 4 2 2 5 2 2 3 3" xfId="20303" xr:uid="{00000000-0005-0000-0000-0000135F0000}"/>
    <cellStyle name="Normal 2 4 2 2 5 2 2 4" xfId="6647" xr:uid="{00000000-0005-0000-0000-0000145F0000}"/>
    <cellStyle name="Normal 2 4 2 2 5 2 2 4 2" xfId="14793" xr:uid="{00000000-0005-0000-0000-0000155F0000}"/>
    <cellStyle name="Normal 2 4 2 2 5 2 2 4 2 2" xfId="31089" xr:uid="{00000000-0005-0000-0000-0000165F0000}"/>
    <cellStyle name="Normal 2 4 2 2 5 2 2 4 3" xfId="22943" xr:uid="{00000000-0005-0000-0000-0000175F0000}"/>
    <cellStyle name="Normal 2 4 2 2 5 2 2 5" xfId="9494" xr:uid="{00000000-0005-0000-0000-0000185F0000}"/>
    <cellStyle name="Normal 2 4 2 2 5 2 2 5 2" xfId="25790" xr:uid="{00000000-0005-0000-0000-0000195F0000}"/>
    <cellStyle name="Normal 2 4 2 2 5 2 2 6" xfId="17644" xr:uid="{00000000-0005-0000-0000-00001A5F0000}"/>
    <cellStyle name="Normal 2 4 2 2 5 2 3" xfId="2053" xr:uid="{00000000-0005-0000-0000-00001B5F0000}"/>
    <cellStyle name="Normal 2 4 2 2 5 2 3 2" xfId="4616" xr:uid="{00000000-0005-0000-0000-00001C5F0000}"/>
    <cellStyle name="Normal 2 4 2 2 5 2 3 2 2" xfId="12762" xr:uid="{00000000-0005-0000-0000-00001D5F0000}"/>
    <cellStyle name="Normal 2 4 2 2 5 2 3 2 2 2" xfId="29058" xr:uid="{00000000-0005-0000-0000-00001E5F0000}"/>
    <cellStyle name="Normal 2 4 2 2 5 2 3 2 3" xfId="20912" xr:uid="{00000000-0005-0000-0000-00001F5F0000}"/>
    <cellStyle name="Normal 2 4 2 2 5 2 3 3" xfId="7352" xr:uid="{00000000-0005-0000-0000-0000205F0000}"/>
    <cellStyle name="Normal 2 4 2 2 5 2 3 3 2" xfId="15498" xr:uid="{00000000-0005-0000-0000-0000215F0000}"/>
    <cellStyle name="Normal 2 4 2 2 5 2 3 3 2 2" xfId="31794" xr:uid="{00000000-0005-0000-0000-0000225F0000}"/>
    <cellStyle name="Normal 2 4 2 2 5 2 3 3 3" xfId="23648" xr:uid="{00000000-0005-0000-0000-0000235F0000}"/>
    <cellStyle name="Normal 2 4 2 2 5 2 3 4" xfId="10199" xr:uid="{00000000-0005-0000-0000-0000245F0000}"/>
    <cellStyle name="Normal 2 4 2 2 5 2 3 4 2" xfId="26495" xr:uid="{00000000-0005-0000-0000-0000255F0000}"/>
    <cellStyle name="Normal 2 4 2 2 5 2 3 5" xfId="18349" xr:uid="{00000000-0005-0000-0000-0000265F0000}"/>
    <cellStyle name="Normal 2 4 2 2 5 2 4" xfId="3398" xr:uid="{00000000-0005-0000-0000-0000275F0000}"/>
    <cellStyle name="Normal 2 4 2 2 5 2 4 2" xfId="11544" xr:uid="{00000000-0005-0000-0000-0000285F0000}"/>
    <cellStyle name="Normal 2 4 2 2 5 2 4 2 2" xfId="27840" xr:uid="{00000000-0005-0000-0000-0000295F0000}"/>
    <cellStyle name="Normal 2 4 2 2 5 2 4 3" xfId="19694" xr:uid="{00000000-0005-0000-0000-00002A5F0000}"/>
    <cellStyle name="Normal 2 4 2 2 5 2 5" xfId="5942" xr:uid="{00000000-0005-0000-0000-00002B5F0000}"/>
    <cellStyle name="Normal 2 4 2 2 5 2 5 2" xfId="14088" xr:uid="{00000000-0005-0000-0000-00002C5F0000}"/>
    <cellStyle name="Normal 2 4 2 2 5 2 5 2 2" xfId="30384" xr:uid="{00000000-0005-0000-0000-00002D5F0000}"/>
    <cellStyle name="Normal 2 4 2 2 5 2 5 3" xfId="22238" xr:uid="{00000000-0005-0000-0000-00002E5F0000}"/>
    <cellStyle name="Normal 2 4 2 2 5 2 6" xfId="8789" xr:uid="{00000000-0005-0000-0000-00002F5F0000}"/>
    <cellStyle name="Normal 2 4 2 2 5 2 6 2" xfId="25085" xr:uid="{00000000-0005-0000-0000-0000305F0000}"/>
    <cellStyle name="Normal 2 4 2 2 5 2 7" xfId="16939" xr:uid="{00000000-0005-0000-0000-0000315F0000}"/>
    <cellStyle name="Normal 2 4 2 2 5 3" xfId="1004" xr:uid="{00000000-0005-0000-0000-0000325F0000}"/>
    <cellStyle name="Normal 2 4 2 2 5 3 2" xfId="2414" xr:uid="{00000000-0005-0000-0000-0000335F0000}"/>
    <cellStyle name="Normal 2 4 2 2 5 3 2 2" xfId="4929" xr:uid="{00000000-0005-0000-0000-0000345F0000}"/>
    <cellStyle name="Normal 2 4 2 2 5 3 2 2 2" xfId="13075" xr:uid="{00000000-0005-0000-0000-0000355F0000}"/>
    <cellStyle name="Normal 2 4 2 2 5 3 2 2 2 2" xfId="29371" xr:uid="{00000000-0005-0000-0000-0000365F0000}"/>
    <cellStyle name="Normal 2 4 2 2 5 3 2 2 3" xfId="21225" xr:uid="{00000000-0005-0000-0000-0000375F0000}"/>
    <cellStyle name="Normal 2 4 2 2 5 3 2 3" xfId="7713" xr:uid="{00000000-0005-0000-0000-0000385F0000}"/>
    <cellStyle name="Normal 2 4 2 2 5 3 2 3 2" xfId="15859" xr:uid="{00000000-0005-0000-0000-0000395F0000}"/>
    <cellStyle name="Normal 2 4 2 2 5 3 2 3 2 2" xfId="32155" xr:uid="{00000000-0005-0000-0000-00003A5F0000}"/>
    <cellStyle name="Normal 2 4 2 2 5 3 2 3 3" xfId="24009" xr:uid="{00000000-0005-0000-0000-00003B5F0000}"/>
    <cellStyle name="Normal 2 4 2 2 5 3 2 4" xfId="10560" xr:uid="{00000000-0005-0000-0000-00003C5F0000}"/>
    <cellStyle name="Normal 2 4 2 2 5 3 2 4 2" xfId="26856" xr:uid="{00000000-0005-0000-0000-00003D5F0000}"/>
    <cellStyle name="Normal 2 4 2 2 5 3 2 5" xfId="18710" xr:uid="{00000000-0005-0000-0000-00003E5F0000}"/>
    <cellStyle name="Normal 2 4 2 2 5 3 3" xfId="3711" xr:uid="{00000000-0005-0000-0000-00003F5F0000}"/>
    <cellStyle name="Normal 2 4 2 2 5 3 3 2" xfId="11857" xr:uid="{00000000-0005-0000-0000-0000405F0000}"/>
    <cellStyle name="Normal 2 4 2 2 5 3 3 2 2" xfId="28153" xr:uid="{00000000-0005-0000-0000-0000415F0000}"/>
    <cellStyle name="Normal 2 4 2 2 5 3 3 3" xfId="20007" xr:uid="{00000000-0005-0000-0000-0000425F0000}"/>
    <cellStyle name="Normal 2 4 2 2 5 3 4" xfId="6303" xr:uid="{00000000-0005-0000-0000-0000435F0000}"/>
    <cellStyle name="Normal 2 4 2 2 5 3 4 2" xfId="14449" xr:uid="{00000000-0005-0000-0000-0000445F0000}"/>
    <cellStyle name="Normal 2 4 2 2 5 3 4 2 2" xfId="30745" xr:uid="{00000000-0005-0000-0000-0000455F0000}"/>
    <cellStyle name="Normal 2 4 2 2 5 3 4 3" xfId="22599" xr:uid="{00000000-0005-0000-0000-0000465F0000}"/>
    <cellStyle name="Normal 2 4 2 2 5 3 5" xfId="9150" xr:uid="{00000000-0005-0000-0000-0000475F0000}"/>
    <cellStyle name="Normal 2 4 2 2 5 3 5 2" xfId="25446" xr:uid="{00000000-0005-0000-0000-0000485F0000}"/>
    <cellStyle name="Normal 2 4 2 2 5 3 6" xfId="17300" xr:uid="{00000000-0005-0000-0000-0000495F0000}"/>
    <cellStyle name="Normal 2 4 2 2 5 4" xfId="1709" xr:uid="{00000000-0005-0000-0000-00004A5F0000}"/>
    <cellStyle name="Normal 2 4 2 2 5 4 2" xfId="4320" xr:uid="{00000000-0005-0000-0000-00004B5F0000}"/>
    <cellStyle name="Normal 2 4 2 2 5 4 2 2" xfId="12466" xr:uid="{00000000-0005-0000-0000-00004C5F0000}"/>
    <cellStyle name="Normal 2 4 2 2 5 4 2 2 2" xfId="28762" xr:uid="{00000000-0005-0000-0000-00004D5F0000}"/>
    <cellStyle name="Normal 2 4 2 2 5 4 2 3" xfId="20616" xr:uid="{00000000-0005-0000-0000-00004E5F0000}"/>
    <cellStyle name="Normal 2 4 2 2 5 4 3" xfId="7008" xr:uid="{00000000-0005-0000-0000-00004F5F0000}"/>
    <cellStyle name="Normal 2 4 2 2 5 4 3 2" xfId="15154" xr:uid="{00000000-0005-0000-0000-0000505F0000}"/>
    <cellStyle name="Normal 2 4 2 2 5 4 3 2 2" xfId="31450" xr:uid="{00000000-0005-0000-0000-0000515F0000}"/>
    <cellStyle name="Normal 2 4 2 2 5 4 3 3" xfId="23304" xr:uid="{00000000-0005-0000-0000-0000525F0000}"/>
    <cellStyle name="Normal 2 4 2 2 5 4 4" xfId="9855" xr:uid="{00000000-0005-0000-0000-0000535F0000}"/>
    <cellStyle name="Normal 2 4 2 2 5 4 4 2" xfId="26151" xr:uid="{00000000-0005-0000-0000-0000545F0000}"/>
    <cellStyle name="Normal 2 4 2 2 5 4 5" xfId="18005" xr:uid="{00000000-0005-0000-0000-0000555F0000}"/>
    <cellStyle name="Normal 2 4 2 2 5 5" xfId="3102" xr:uid="{00000000-0005-0000-0000-0000565F0000}"/>
    <cellStyle name="Normal 2 4 2 2 5 5 2" xfId="11248" xr:uid="{00000000-0005-0000-0000-0000575F0000}"/>
    <cellStyle name="Normal 2 4 2 2 5 5 2 2" xfId="27544" xr:uid="{00000000-0005-0000-0000-0000585F0000}"/>
    <cellStyle name="Normal 2 4 2 2 5 5 3" xfId="19398" xr:uid="{00000000-0005-0000-0000-0000595F0000}"/>
    <cellStyle name="Normal 2 4 2 2 5 6" xfId="5598" xr:uid="{00000000-0005-0000-0000-00005A5F0000}"/>
    <cellStyle name="Normal 2 4 2 2 5 6 2" xfId="13744" xr:uid="{00000000-0005-0000-0000-00005B5F0000}"/>
    <cellStyle name="Normal 2 4 2 2 5 6 2 2" xfId="30040" xr:uid="{00000000-0005-0000-0000-00005C5F0000}"/>
    <cellStyle name="Normal 2 4 2 2 5 6 3" xfId="21894" xr:uid="{00000000-0005-0000-0000-00005D5F0000}"/>
    <cellStyle name="Normal 2 4 2 2 5 7" xfId="8445" xr:uid="{00000000-0005-0000-0000-00005E5F0000}"/>
    <cellStyle name="Normal 2 4 2 2 5 7 2" xfId="24741" xr:uid="{00000000-0005-0000-0000-00005F5F0000}"/>
    <cellStyle name="Normal 2 4 2 2 5 8" xfId="16595" xr:uid="{00000000-0005-0000-0000-0000605F0000}"/>
    <cellStyle name="Normal 2 4 2 2 6" xfId="388" xr:uid="{00000000-0005-0000-0000-0000615F0000}"/>
    <cellStyle name="Normal 2 4 2 2 6 2" xfId="1094" xr:uid="{00000000-0005-0000-0000-0000625F0000}"/>
    <cellStyle name="Normal 2 4 2 2 6 2 2" xfId="2504" xr:uid="{00000000-0005-0000-0000-0000635F0000}"/>
    <cellStyle name="Normal 2 4 2 2 6 2 2 2" xfId="5003" xr:uid="{00000000-0005-0000-0000-0000645F0000}"/>
    <cellStyle name="Normal 2 4 2 2 6 2 2 2 2" xfId="13149" xr:uid="{00000000-0005-0000-0000-0000655F0000}"/>
    <cellStyle name="Normal 2 4 2 2 6 2 2 2 2 2" xfId="29445" xr:uid="{00000000-0005-0000-0000-0000665F0000}"/>
    <cellStyle name="Normal 2 4 2 2 6 2 2 2 3" xfId="21299" xr:uid="{00000000-0005-0000-0000-0000675F0000}"/>
    <cellStyle name="Normal 2 4 2 2 6 2 2 3" xfId="7803" xr:uid="{00000000-0005-0000-0000-0000685F0000}"/>
    <cellStyle name="Normal 2 4 2 2 6 2 2 3 2" xfId="15949" xr:uid="{00000000-0005-0000-0000-0000695F0000}"/>
    <cellStyle name="Normal 2 4 2 2 6 2 2 3 2 2" xfId="32245" xr:uid="{00000000-0005-0000-0000-00006A5F0000}"/>
    <cellStyle name="Normal 2 4 2 2 6 2 2 3 3" xfId="24099" xr:uid="{00000000-0005-0000-0000-00006B5F0000}"/>
    <cellStyle name="Normal 2 4 2 2 6 2 2 4" xfId="10650" xr:uid="{00000000-0005-0000-0000-00006C5F0000}"/>
    <cellStyle name="Normal 2 4 2 2 6 2 2 4 2" xfId="26946" xr:uid="{00000000-0005-0000-0000-00006D5F0000}"/>
    <cellStyle name="Normal 2 4 2 2 6 2 2 5" xfId="18800" xr:uid="{00000000-0005-0000-0000-00006E5F0000}"/>
    <cellStyle name="Normal 2 4 2 2 6 2 3" xfId="3785" xr:uid="{00000000-0005-0000-0000-00006F5F0000}"/>
    <cellStyle name="Normal 2 4 2 2 6 2 3 2" xfId="11931" xr:uid="{00000000-0005-0000-0000-0000705F0000}"/>
    <cellStyle name="Normal 2 4 2 2 6 2 3 2 2" xfId="28227" xr:uid="{00000000-0005-0000-0000-0000715F0000}"/>
    <cellStyle name="Normal 2 4 2 2 6 2 3 3" xfId="20081" xr:uid="{00000000-0005-0000-0000-0000725F0000}"/>
    <cellStyle name="Normal 2 4 2 2 6 2 4" xfId="6393" xr:uid="{00000000-0005-0000-0000-0000735F0000}"/>
    <cellStyle name="Normal 2 4 2 2 6 2 4 2" xfId="14539" xr:uid="{00000000-0005-0000-0000-0000745F0000}"/>
    <cellStyle name="Normal 2 4 2 2 6 2 4 2 2" xfId="30835" xr:uid="{00000000-0005-0000-0000-0000755F0000}"/>
    <cellStyle name="Normal 2 4 2 2 6 2 4 3" xfId="22689" xr:uid="{00000000-0005-0000-0000-0000765F0000}"/>
    <cellStyle name="Normal 2 4 2 2 6 2 5" xfId="9240" xr:uid="{00000000-0005-0000-0000-0000775F0000}"/>
    <cellStyle name="Normal 2 4 2 2 6 2 5 2" xfId="25536" xr:uid="{00000000-0005-0000-0000-0000785F0000}"/>
    <cellStyle name="Normal 2 4 2 2 6 2 6" xfId="17390" xr:uid="{00000000-0005-0000-0000-0000795F0000}"/>
    <cellStyle name="Normal 2 4 2 2 6 3" xfId="1799" xr:uid="{00000000-0005-0000-0000-00007A5F0000}"/>
    <cellStyle name="Normal 2 4 2 2 6 3 2" xfId="4394" xr:uid="{00000000-0005-0000-0000-00007B5F0000}"/>
    <cellStyle name="Normal 2 4 2 2 6 3 2 2" xfId="12540" xr:uid="{00000000-0005-0000-0000-00007C5F0000}"/>
    <cellStyle name="Normal 2 4 2 2 6 3 2 2 2" xfId="28836" xr:uid="{00000000-0005-0000-0000-00007D5F0000}"/>
    <cellStyle name="Normal 2 4 2 2 6 3 2 3" xfId="20690" xr:uid="{00000000-0005-0000-0000-00007E5F0000}"/>
    <cellStyle name="Normal 2 4 2 2 6 3 3" xfId="7098" xr:uid="{00000000-0005-0000-0000-00007F5F0000}"/>
    <cellStyle name="Normal 2 4 2 2 6 3 3 2" xfId="15244" xr:uid="{00000000-0005-0000-0000-0000805F0000}"/>
    <cellStyle name="Normal 2 4 2 2 6 3 3 2 2" xfId="31540" xr:uid="{00000000-0005-0000-0000-0000815F0000}"/>
    <cellStyle name="Normal 2 4 2 2 6 3 3 3" xfId="23394" xr:uid="{00000000-0005-0000-0000-0000825F0000}"/>
    <cellStyle name="Normal 2 4 2 2 6 3 4" xfId="9945" xr:uid="{00000000-0005-0000-0000-0000835F0000}"/>
    <cellStyle name="Normal 2 4 2 2 6 3 4 2" xfId="26241" xr:uid="{00000000-0005-0000-0000-0000845F0000}"/>
    <cellStyle name="Normal 2 4 2 2 6 3 5" xfId="18095" xr:uid="{00000000-0005-0000-0000-0000855F0000}"/>
    <cellStyle name="Normal 2 4 2 2 6 4" xfId="3176" xr:uid="{00000000-0005-0000-0000-0000865F0000}"/>
    <cellStyle name="Normal 2 4 2 2 6 4 2" xfId="11322" xr:uid="{00000000-0005-0000-0000-0000875F0000}"/>
    <cellStyle name="Normal 2 4 2 2 6 4 2 2" xfId="27618" xr:uid="{00000000-0005-0000-0000-0000885F0000}"/>
    <cellStyle name="Normal 2 4 2 2 6 4 3" xfId="19472" xr:uid="{00000000-0005-0000-0000-0000895F0000}"/>
    <cellStyle name="Normal 2 4 2 2 6 5" xfId="5688" xr:uid="{00000000-0005-0000-0000-00008A5F0000}"/>
    <cellStyle name="Normal 2 4 2 2 6 5 2" xfId="13834" xr:uid="{00000000-0005-0000-0000-00008B5F0000}"/>
    <cellStyle name="Normal 2 4 2 2 6 5 2 2" xfId="30130" xr:uid="{00000000-0005-0000-0000-00008C5F0000}"/>
    <cellStyle name="Normal 2 4 2 2 6 5 3" xfId="21984" xr:uid="{00000000-0005-0000-0000-00008D5F0000}"/>
    <cellStyle name="Normal 2 4 2 2 6 6" xfId="8535" xr:uid="{00000000-0005-0000-0000-00008E5F0000}"/>
    <cellStyle name="Normal 2 4 2 2 6 6 2" xfId="24831" xr:uid="{00000000-0005-0000-0000-00008F5F0000}"/>
    <cellStyle name="Normal 2 4 2 2 6 7" xfId="16685" xr:uid="{00000000-0005-0000-0000-0000905F0000}"/>
    <cellStyle name="Normal 2 4 2 2 7" xfId="750" xr:uid="{00000000-0005-0000-0000-0000915F0000}"/>
    <cellStyle name="Normal 2 4 2 2 7 2" xfId="2160" xr:uid="{00000000-0005-0000-0000-0000925F0000}"/>
    <cellStyle name="Normal 2 4 2 2 7 2 2" xfId="4707" xr:uid="{00000000-0005-0000-0000-0000935F0000}"/>
    <cellStyle name="Normal 2 4 2 2 7 2 2 2" xfId="12853" xr:uid="{00000000-0005-0000-0000-0000945F0000}"/>
    <cellStyle name="Normal 2 4 2 2 7 2 2 2 2" xfId="29149" xr:uid="{00000000-0005-0000-0000-0000955F0000}"/>
    <cellStyle name="Normal 2 4 2 2 7 2 2 3" xfId="21003" xr:uid="{00000000-0005-0000-0000-0000965F0000}"/>
    <cellStyle name="Normal 2 4 2 2 7 2 3" xfId="7459" xr:uid="{00000000-0005-0000-0000-0000975F0000}"/>
    <cellStyle name="Normal 2 4 2 2 7 2 3 2" xfId="15605" xr:uid="{00000000-0005-0000-0000-0000985F0000}"/>
    <cellStyle name="Normal 2 4 2 2 7 2 3 2 2" xfId="31901" xr:uid="{00000000-0005-0000-0000-0000995F0000}"/>
    <cellStyle name="Normal 2 4 2 2 7 2 3 3" xfId="23755" xr:uid="{00000000-0005-0000-0000-00009A5F0000}"/>
    <cellStyle name="Normal 2 4 2 2 7 2 4" xfId="10306" xr:uid="{00000000-0005-0000-0000-00009B5F0000}"/>
    <cellStyle name="Normal 2 4 2 2 7 2 4 2" xfId="26602" xr:uid="{00000000-0005-0000-0000-00009C5F0000}"/>
    <cellStyle name="Normal 2 4 2 2 7 2 5" xfId="18456" xr:uid="{00000000-0005-0000-0000-00009D5F0000}"/>
    <cellStyle name="Normal 2 4 2 2 7 3" xfId="3489" xr:uid="{00000000-0005-0000-0000-00009E5F0000}"/>
    <cellStyle name="Normal 2 4 2 2 7 3 2" xfId="11635" xr:uid="{00000000-0005-0000-0000-00009F5F0000}"/>
    <cellStyle name="Normal 2 4 2 2 7 3 2 2" xfId="27931" xr:uid="{00000000-0005-0000-0000-0000A05F0000}"/>
    <cellStyle name="Normal 2 4 2 2 7 3 3" xfId="19785" xr:uid="{00000000-0005-0000-0000-0000A15F0000}"/>
    <cellStyle name="Normal 2 4 2 2 7 4" xfId="6049" xr:uid="{00000000-0005-0000-0000-0000A25F0000}"/>
    <cellStyle name="Normal 2 4 2 2 7 4 2" xfId="14195" xr:uid="{00000000-0005-0000-0000-0000A35F0000}"/>
    <cellStyle name="Normal 2 4 2 2 7 4 2 2" xfId="30491" xr:uid="{00000000-0005-0000-0000-0000A45F0000}"/>
    <cellStyle name="Normal 2 4 2 2 7 4 3" xfId="22345" xr:uid="{00000000-0005-0000-0000-0000A55F0000}"/>
    <cellStyle name="Normal 2 4 2 2 7 5" xfId="8896" xr:uid="{00000000-0005-0000-0000-0000A65F0000}"/>
    <cellStyle name="Normal 2 4 2 2 7 5 2" xfId="25192" xr:uid="{00000000-0005-0000-0000-0000A75F0000}"/>
    <cellStyle name="Normal 2 4 2 2 7 6" xfId="17046" xr:uid="{00000000-0005-0000-0000-0000A85F0000}"/>
    <cellStyle name="Normal 2 4 2 2 8" xfId="1455" xr:uid="{00000000-0005-0000-0000-0000A95F0000}"/>
    <cellStyle name="Normal 2 4 2 2 8 2" xfId="4098" xr:uid="{00000000-0005-0000-0000-0000AA5F0000}"/>
    <cellStyle name="Normal 2 4 2 2 8 2 2" xfId="12244" xr:uid="{00000000-0005-0000-0000-0000AB5F0000}"/>
    <cellStyle name="Normal 2 4 2 2 8 2 2 2" xfId="28540" xr:uid="{00000000-0005-0000-0000-0000AC5F0000}"/>
    <cellStyle name="Normal 2 4 2 2 8 2 3" xfId="20394" xr:uid="{00000000-0005-0000-0000-0000AD5F0000}"/>
    <cellStyle name="Normal 2 4 2 2 8 3" xfId="6754" xr:uid="{00000000-0005-0000-0000-0000AE5F0000}"/>
    <cellStyle name="Normal 2 4 2 2 8 3 2" xfId="14900" xr:uid="{00000000-0005-0000-0000-0000AF5F0000}"/>
    <cellStyle name="Normal 2 4 2 2 8 3 2 2" xfId="31196" xr:uid="{00000000-0005-0000-0000-0000B05F0000}"/>
    <cellStyle name="Normal 2 4 2 2 8 3 3" xfId="23050" xr:uid="{00000000-0005-0000-0000-0000B15F0000}"/>
    <cellStyle name="Normal 2 4 2 2 8 4" xfId="9601" xr:uid="{00000000-0005-0000-0000-0000B25F0000}"/>
    <cellStyle name="Normal 2 4 2 2 8 4 2" xfId="25897" xr:uid="{00000000-0005-0000-0000-0000B35F0000}"/>
    <cellStyle name="Normal 2 4 2 2 8 5" xfId="17751" xr:uid="{00000000-0005-0000-0000-0000B45F0000}"/>
    <cellStyle name="Normal 2 4 2 2 9" xfId="2880" xr:uid="{00000000-0005-0000-0000-0000B55F0000}"/>
    <cellStyle name="Normal 2 4 2 2 9 2" xfId="11026" xr:uid="{00000000-0005-0000-0000-0000B65F0000}"/>
    <cellStyle name="Normal 2 4 2 2 9 2 2" xfId="27322" xr:uid="{00000000-0005-0000-0000-0000B75F0000}"/>
    <cellStyle name="Normal 2 4 2 2 9 3" xfId="19176" xr:uid="{00000000-0005-0000-0000-0000B85F0000}"/>
    <cellStyle name="Normal 2 4 2 3" xfId="66" xr:uid="{00000000-0005-0000-0000-0000B95F0000}"/>
    <cellStyle name="Normal 2 4 2 3 10" xfId="8213" xr:uid="{00000000-0005-0000-0000-0000BA5F0000}"/>
    <cellStyle name="Normal 2 4 2 3 10 2" xfId="24509" xr:uid="{00000000-0005-0000-0000-0000BB5F0000}"/>
    <cellStyle name="Normal 2 4 2 3 11" xfId="16363" xr:uid="{00000000-0005-0000-0000-0000BC5F0000}"/>
    <cellStyle name="Normal 2 4 2 3 2" xfId="156" xr:uid="{00000000-0005-0000-0000-0000BD5F0000}"/>
    <cellStyle name="Normal 2 4 2 3 2 2" xfId="500" xr:uid="{00000000-0005-0000-0000-0000BE5F0000}"/>
    <cellStyle name="Normal 2 4 2 3 2 2 2" xfId="1206" xr:uid="{00000000-0005-0000-0000-0000BF5F0000}"/>
    <cellStyle name="Normal 2 4 2 3 2 2 2 2" xfId="2616" xr:uid="{00000000-0005-0000-0000-0000C05F0000}"/>
    <cellStyle name="Normal 2 4 2 3 2 2 2 2 2" xfId="5095" xr:uid="{00000000-0005-0000-0000-0000C15F0000}"/>
    <cellStyle name="Normal 2 4 2 3 2 2 2 2 2 2" xfId="13241" xr:uid="{00000000-0005-0000-0000-0000C25F0000}"/>
    <cellStyle name="Normal 2 4 2 3 2 2 2 2 2 2 2" xfId="29537" xr:uid="{00000000-0005-0000-0000-0000C35F0000}"/>
    <cellStyle name="Normal 2 4 2 3 2 2 2 2 2 3" xfId="21391" xr:uid="{00000000-0005-0000-0000-0000C45F0000}"/>
    <cellStyle name="Normal 2 4 2 3 2 2 2 2 3" xfId="7915" xr:uid="{00000000-0005-0000-0000-0000C55F0000}"/>
    <cellStyle name="Normal 2 4 2 3 2 2 2 2 3 2" xfId="16061" xr:uid="{00000000-0005-0000-0000-0000C65F0000}"/>
    <cellStyle name="Normal 2 4 2 3 2 2 2 2 3 2 2" xfId="32357" xr:uid="{00000000-0005-0000-0000-0000C75F0000}"/>
    <cellStyle name="Normal 2 4 2 3 2 2 2 2 3 3" xfId="24211" xr:uid="{00000000-0005-0000-0000-0000C85F0000}"/>
    <cellStyle name="Normal 2 4 2 3 2 2 2 2 4" xfId="10762" xr:uid="{00000000-0005-0000-0000-0000C95F0000}"/>
    <cellStyle name="Normal 2 4 2 3 2 2 2 2 4 2" xfId="27058" xr:uid="{00000000-0005-0000-0000-0000CA5F0000}"/>
    <cellStyle name="Normal 2 4 2 3 2 2 2 2 5" xfId="18912" xr:uid="{00000000-0005-0000-0000-0000CB5F0000}"/>
    <cellStyle name="Normal 2 4 2 3 2 2 2 3" xfId="3877" xr:uid="{00000000-0005-0000-0000-0000CC5F0000}"/>
    <cellStyle name="Normal 2 4 2 3 2 2 2 3 2" xfId="12023" xr:uid="{00000000-0005-0000-0000-0000CD5F0000}"/>
    <cellStyle name="Normal 2 4 2 3 2 2 2 3 2 2" xfId="28319" xr:uid="{00000000-0005-0000-0000-0000CE5F0000}"/>
    <cellStyle name="Normal 2 4 2 3 2 2 2 3 3" xfId="20173" xr:uid="{00000000-0005-0000-0000-0000CF5F0000}"/>
    <cellStyle name="Normal 2 4 2 3 2 2 2 4" xfId="6505" xr:uid="{00000000-0005-0000-0000-0000D05F0000}"/>
    <cellStyle name="Normal 2 4 2 3 2 2 2 4 2" xfId="14651" xr:uid="{00000000-0005-0000-0000-0000D15F0000}"/>
    <cellStyle name="Normal 2 4 2 3 2 2 2 4 2 2" xfId="30947" xr:uid="{00000000-0005-0000-0000-0000D25F0000}"/>
    <cellStyle name="Normal 2 4 2 3 2 2 2 4 3" xfId="22801" xr:uid="{00000000-0005-0000-0000-0000D35F0000}"/>
    <cellStyle name="Normal 2 4 2 3 2 2 2 5" xfId="9352" xr:uid="{00000000-0005-0000-0000-0000D45F0000}"/>
    <cellStyle name="Normal 2 4 2 3 2 2 2 5 2" xfId="25648" xr:uid="{00000000-0005-0000-0000-0000D55F0000}"/>
    <cellStyle name="Normal 2 4 2 3 2 2 2 6" xfId="17502" xr:uid="{00000000-0005-0000-0000-0000D65F0000}"/>
    <cellStyle name="Normal 2 4 2 3 2 2 3" xfId="1911" xr:uid="{00000000-0005-0000-0000-0000D75F0000}"/>
    <cellStyle name="Normal 2 4 2 3 2 2 3 2" xfId="4486" xr:uid="{00000000-0005-0000-0000-0000D85F0000}"/>
    <cellStyle name="Normal 2 4 2 3 2 2 3 2 2" xfId="12632" xr:uid="{00000000-0005-0000-0000-0000D95F0000}"/>
    <cellStyle name="Normal 2 4 2 3 2 2 3 2 2 2" xfId="28928" xr:uid="{00000000-0005-0000-0000-0000DA5F0000}"/>
    <cellStyle name="Normal 2 4 2 3 2 2 3 2 3" xfId="20782" xr:uid="{00000000-0005-0000-0000-0000DB5F0000}"/>
    <cellStyle name="Normal 2 4 2 3 2 2 3 3" xfId="7210" xr:uid="{00000000-0005-0000-0000-0000DC5F0000}"/>
    <cellStyle name="Normal 2 4 2 3 2 2 3 3 2" xfId="15356" xr:uid="{00000000-0005-0000-0000-0000DD5F0000}"/>
    <cellStyle name="Normal 2 4 2 3 2 2 3 3 2 2" xfId="31652" xr:uid="{00000000-0005-0000-0000-0000DE5F0000}"/>
    <cellStyle name="Normal 2 4 2 3 2 2 3 3 3" xfId="23506" xr:uid="{00000000-0005-0000-0000-0000DF5F0000}"/>
    <cellStyle name="Normal 2 4 2 3 2 2 3 4" xfId="10057" xr:uid="{00000000-0005-0000-0000-0000E05F0000}"/>
    <cellStyle name="Normal 2 4 2 3 2 2 3 4 2" xfId="26353" xr:uid="{00000000-0005-0000-0000-0000E15F0000}"/>
    <cellStyle name="Normal 2 4 2 3 2 2 3 5" xfId="18207" xr:uid="{00000000-0005-0000-0000-0000E25F0000}"/>
    <cellStyle name="Normal 2 4 2 3 2 2 4" xfId="3268" xr:uid="{00000000-0005-0000-0000-0000E35F0000}"/>
    <cellStyle name="Normal 2 4 2 3 2 2 4 2" xfId="11414" xr:uid="{00000000-0005-0000-0000-0000E45F0000}"/>
    <cellStyle name="Normal 2 4 2 3 2 2 4 2 2" xfId="27710" xr:uid="{00000000-0005-0000-0000-0000E55F0000}"/>
    <cellStyle name="Normal 2 4 2 3 2 2 4 3" xfId="19564" xr:uid="{00000000-0005-0000-0000-0000E65F0000}"/>
    <cellStyle name="Normal 2 4 2 3 2 2 5" xfId="5800" xr:uid="{00000000-0005-0000-0000-0000E75F0000}"/>
    <cellStyle name="Normal 2 4 2 3 2 2 5 2" xfId="13946" xr:uid="{00000000-0005-0000-0000-0000E85F0000}"/>
    <cellStyle name="Normal 2 4 2 3 2 2 5 2 2" xfId="30242" xr:uid="{00000000-0005-0000-0000-0000E95F0000}"/>
    <cellStyle name="Normal 2 4 2 3 2 2 5 3" xfId="22096" xr:uid="{00000000-0005-0000-0000-0000EA5F0000}"/>
    <cellStyle name="Normal 2 4 2 3 2 2 6" xfId="8647" xr:uid="{00000000-0005-0000-0000-0000EB5F0000}"/>
    <cellStyle name="Normal 2 4 2 3 2 2 6 2" xfId="24943" xr:uid="{00000000-0005-0000-0000-0000EC5F0000}"/>
    <cellStyle name="Normal 2 4 2 3 2 2 7" xfId="16797" xr:uid="{00000000-0005-0000-0000-0000ED5F0000}"/>
    <cellStyle name="Normal 2 4 2 3 2 3" xfId="862" xr:uid="{00000000-0005-0000-0000-0000EE5F0000}"/>
    <cellStyle name="Normal 2 4 2 3 2 3 2" xfId="2272" xr:uid="{00000000-0005-0000-0000-0000EF5F0000}"/>
    <cellStyle name="Normal 2 4 2 3 2 3 2 2" xfId="4799" xr:uid="{00000000-0005-0000-0000-0000F05F0000}"/>
    <cellStyle name="Normal 2 4 2 3 2 3 2 2 2" xfId="12945" xr:uid="{00000000-0005-0000-0000-0000F15F0000}"/>
    <cellStyle name="Normal 2 4 2 3 2 3 2 2 2 2" xfId="29241" xr:uid="{00000000-0005-0000-0000-0000F25F0000}"/>
    <cellStyle name="Normal 2 4 2 3 2 3 2 2 3" xfId="21095" xr:uid="{00000000-0005-0000-0000-0000F35F0000}"/>
    <cellStyle name="Normal 2 4 2 3 2 3 2 3" xfId="7571" xr:uid="{00000000-0005-0000-0000-0000F45F0000}"/>
    <cellStyle name="Normal 2 4 2 3 2 3 2 3 2" xfId="15717" xr:uid="{00000000-0005-0000-0000-0000F55F0000}"/>
    <cellStyle name="Normal 2 4 2 3 2 3 2 3 2 2" xfId="32013" xr:uid="{00000000-0005-0000-0000-0000F65F0000}"/>
    <cellStyle name="Normal 2 4 2 3 2 3 2 3 3" xfId="23867" xr:uid="{00000000-0005-0000-0000-0000F75F0000}"/>
    <cellStyle name="Normal 2 4 2 3 2 3 2 4" xfId="10418" xr:uid="{00000000-0005-0000-0000-0000F85F0000}"/>
    <cellStyle name="Normal 2 4 2 3 2 3 2 4 2" xfId="26714" xr:uid="{00000000-0005-0000-0000-0000F95F0000}"/>
    <cellStyle name="Normal 2 4 2 3 2 3 2 5" xfId="18568" xr:uid="{00000000-0005-0000-0000-0000FA5F0000}"/>
    <cellStyle name="Normal 2 4 2 3 2 3 3" xfId="3581" xr:uid="{00000000-0005-0000-0000-0000FB5F0000}"/>
    <cellStyle name="Normal 2 4 2 3 2 3 3 2" xfId="11727" xr:uid="{00000000-0005-0000-0000-0000FC5F0000}"/>
    <cellStyle name="Normal 2 4 2 3 2 3 3 2 2" xfId="28023" xr:uid="{00000000-0005-0000-0000-0000FD5F0000}"/>
    <cellStyle name="Normal 2 4 2 3 2 3 3 3" xfId="19877" xr:uid="{00000000-0005-0000-0000-0000FE5F0000}"/>
    <cellStyle name="Normal 2 4 2 3 2 3 4" xfId="6161" xr:uid="{00000000-0005-0000-0000-0000FF5F0000}"/>
    <cellStyle name="Normal 2 4 2 3 2 3 4 2" xfId="14307" xr:uid="{00000000-0005-0000-0000-000000600000}"/>
    <cellStyle name="Normal 2 4 2 3 2 3 4 2 2" xfId="30603" xr:uid="{00000000-0005-0000-0000-000001600000}"/>
    <cellStyle name="Normal 2 4 2 3 2 3 4 3" xfId="22457" xr:uid="{00000000-0005-0000-0000-000002600000}"/>
    <cellStyle name="Normal 2 4 2 3 2 3 5" xfId="9008" xr:uid="{00000000-0005-0000-0000-000003600000}"/>
    <cellStyle name="Normal 2 4 2 3 2 3 5 2" xfId="25304" xr:uid="{00000000-0005-0000-0000-000004600000}"/>
    <cellStyle name="Normal 2 4 2 3 2 3 6" xfId="17158" xr:uid="{00000000-0005-0000-0000-000005600000}"/>
    <cellStyle name="Normal 2 4 2 3 2 4" xfId="1567" xr:uid="{00000000-0005-0000-0000-000006600000}"/>
    <cellStyle name="Normal 2 4 2 3 2 4 2" xfId="4190" xr:uid="{00000000-0005-0000-0000-000007600000}"/>
    <cellStyle name="Normal 2 4 2 3 2 4 2 2" xfId="12336" xr:uid="{00000000-0005-0000-0000-000008600000}"/>
    <cellStyle name="Normal 2 4 2 3 2 4 2 2 2" xfId="28632" xr:uid="{00000000-0005-0000-0000-000009600000}"/>
    <cellStyle name="Normal 2 4 2 3 2 4 2 3" xfId="20486" xr:uid="{00000000-0005-0000-0000-00000A600000}"/>
    <cellStyle name="Normal 2 4 2 3 2 4 3" xfId="6866" xr:uid="{00000000-0005-0000-0000-00000B600000}"/>
    <cellStyle name="Normal 2 4 2 3 2 4 3 2" xfId="15012" xr:uid="{00000000-0005-0000-0000-00000C600000}"/>
    <cellStyle name="Normal 2 4 2 3 2 4 3 2 2" xfId="31308" xr:uid="{00000000-0005-0000-0000-00000D600000}"/>
    <cellStyle name="Normal 2 4 2 3 2 4 3 3" xfId="23162" xr:uid="{00000000-0005-0000-0000-00000E600000}"/>
    <cellStyle name="Normal 2 4 2 3 2 4 4" xfId="9713" xr:uid="{00000000-0005-0000-0000-00000F600000}"/>
    <cellStyle name="Normal 2 4 2 3 2 4 4 2" xfId="26009" xr:uid="{00000000-0005-0000-0000-000010600000}"/>
    <cellStyle name="Normal 2 4 2 3 2 4 5" xfId="17863" xr:uid="{00000000-0005-0000-0000-000011600000}"/>
    <cellStyle name="Normal 2 4 2 3 2 5" xfId="2972" xr:uid="{00000000-0005-0000-0000-000012600000}"/>
    <cellStyle name="Normal 2 4 2 3 2 5 2" xfId="11118" xr:uid="{00000000-0005-0000-0000-000013600000}"/>
    <cellStyle name="Normal 2 4 2 3 2 5 2 2" xfId="27414" xr:uid="{00000000-0005-0000-0000-000014600000}"/>
    <cellStyle name="Normal 2 4 2 3 2 5 3" xfId="19268" xr:uid="{00000000-0005-0000-0000-000015600000}"/>
    <cellStyle name="Normal 2 4 2 3 2 6" xfId="5456" xr:uid="{00000000-0005-0000-0000-000016600000}"/>
    <cellStyle name="Normal 2 4 2 3 2 6 2" xfId="13602" xr:uid="{00000000-0005-0000-0000-000017600000}"/>
    <cellStyle name="Normal 2 4 2 3 2 6 2 2" xfId="29898" xr:uid="{00000000-0005-0000-0000-000018600000}"/>
    <cellStyle name="Normal 2 4 2 3 2 6 3" xfId="21752" xr:uid="{00000000-0005-0000-0000-000019600000}"/>
    <cellStyle name="Normal 2 4 2 3 2 7" xfId="8303" xr:uid="{00000000-0005-0000-0000-00001A600000}"/>
    <cellStyle name="Normal 2 4 2 3 2 7 2" xfId="24599" xr:uid="{00000000-0005-0000-0000-00001B600000}"/>
    <cellStyle name="Normal 2 4 2 3 2 8" xfId="16453" xr:uid="{00000000-0005-0000-0000-00001C600000}"/>
    <cellStyle name="Normal 2 4 2 3 3" xfId="235" xr:uid="{00000000-0005-0000-0000-00001D600000}"/>
    <cellStyle name="Normal 2 4 2 3 3 2" xfId="579" xr:uid="{00000000-0005-0000-0000-00001E600000}"/>
    <cellStyle name="Normal 2 4 2 3 3 2 2" xfId="1285" xr:uid="{00000000-0005-0000-0000-00001F600000}"/>
    <cellStyle name="Normal 2 4 2 3 3 2 2 2" xfId="2695" xr:uid="{00000000-0005-0000-0000-000020600000}"/>
    <cellStyle name="Normal 2 4 2 3 3 2 2 2 2" xfId="5169" xr:uid="{00000000-0005-0000-0000-000021600000}"/>
    <cellStyle name="Normal 2 4 2 3 3 2 2 2 2 2" xfId="13315" xr:uid="{00000000-0005-0000-0000-000022600000}"/>
    <cellStyle name="Normal 2 4 2 3 3 2 2 2 2 2 2" xfId="29611" xr:uid="{00000000-0005-0000-0000-000023600000}"/>
    <cellStyle name="Normal 2 4 2 3 3 2 2 2 2 3" xfId="21465" xr:uid="{00000000-0005-0000-0000-000024600000}"/>
    <cellStyle name="Normal 2 4 2 3 3 2 2 2 3" xfId="7994" xr:uid="{00000000-0005-0000-0000-000025600000}"/>
    <cellStyle name="Normal 2 4 2 3 3 2 2 2 3 2" xfId="16140" xr:uid="{00000000-0005-0000-0000-000026600000}"/>
    <cellStyle name="Normal 2 4 2 3 3 2 2 2 3 2 2" xfId="32436" xr:uid="{00000000-0005-0000-0000-000027600000}"/>
    <cellStyle name="Normal 2 4 2 3 3 2 2 2 3 3" xfId="24290" xr:uid="{00000000-0005-0000-0000-000028600000}"/>
    <cellStyle name="Normal 2 4 2 3 3 2 2 2 4" xfId="10841" xr:uid="{00000000-0005-0000-0000-000029600000}"/>
    <cellStyle name="Normal 2 4 2 3 3 2 2 2 4 2" xfId="27137" xr:uid="{00000000-0005-0000-0000-00002A600000}"/>
    <cellStyle name="Normal 2 4 2 3 3 2 2 2 5" xfId="18991" xr:uid="{00000000-0005-0000-0000-00002B600000}"/>
    <cellStyle name="Normal 2 4 2 3 3 2 2 3" xfId="3951" xr:uid="{00000000-0005-0000-0000-00002C600000}"/>
    <cellStyle name="Normal 2 4 2 3 3 2 2 3 2" xfId="12097" xr:uid="{00000000-0005-0000-0000-00002D600000}"/>
    <cellStyle name="Normal 2 4 2 3 3 2 2 3 2 2" xfId="28393" xr:uid="{00000000-0005-0000-0000-00002E600000}"/>
    <cellStyle name="Normal 2 4 2 3 3 2 2 3 3" xfId="20247" xr:uid="{00000000-0005-0000-0000-00002F600000}"/>
    <cellStyle name="Normal 2 4 2 3 3 2 2 4" xfId="6584" xr:uid="{00000000-0005-0000-0000-000030600000}"/>
    <cellStyle name="Normal 2 4 2 3 3 2 2 4 2" xfId="14730" xr:uid="{00000000-0005-0000-0000-000031600000}"/>
    <cellStyle name="Normal 2 4 2 3 3 2 2 4 2 2" xfId="31026" xr:uid="{00000000-0005-0000-0000-000032600000}"/>
    <cellStyle name="Normal 2 4 2 3 3 2 2 4 3" xfId="22880" xr:uid="{00000000-0005-0000-0000-000033600000}"/>
    <cellStyle name="Normal 2 4 2 3 3 2 2 5" xfId="9431" xr:uid="{00000000-0005-0000-0000-000034600000}"/>
    <cellStyle name="Normal 2 4 2 3 3 2 2 5 2" xfId="25727" xr:uid="{00000000-0005-0000-0000-000035600000}"/>
    <cellStyle name="Normal 2 4 2 3 3 2 2 6" xfId="17581" xr:uid="{00000000-0005-0000-0000-000036600000}"/>
    <cellStyle name="Normal 2 4 2 3 3 2 3" xfId="1990" xr:uid="{00000000-0005-0000-0000-000037600000}"/>
    <cellStyle name="Normal 2 4 2 3 3 2 3 2" xfId="4560" xr:uid="{00000000-0005-0000-0000-000038600000}"/>
    <cellStyle name="Normal 2 4 2 3 3 2 3 2 2" xfId="12706" xr:uid="{00000000-0005-0000-0000-000039600000}"/>
    <cellStyle name="Normal 2 4 2 3 3 2 3 2 2 2" xfId="29002" xr:uid="{00000000-0005-0000-0000-00003A600000}"/>
    <cellStyle name="Normal 2 4 2 3 3 2 3 2 3" xfId="20856" xr:uid="{00000000-0005-0000-0000-00003B600000}"/>
    <cellStyle name="Normal 2 4 2 3 3 2 3 3" xfId="7289" xr:uid="{00000000-0005-0000-0000-00003C600000}"/>
    <cellStyle name="Normal 2 4 2 3 3 2 3 3 2" xfId="15435" xr:uid="{00000000-0005-0000-0000-00003D600000}"/>
    <cellStyle name="Normal 2 4 2 3 3 2 3 3 2 2" xfId="31731" xr:uid="{00000000-0005-0000-0000-00003E600000}"/>
    <cellStyle name="Normal 2 4 2 3 3 2 3 3 3" xfId="23585" xr:uid="{00000000-0005-0000-0000-00003F600000}"/>
    <cellStyle name="Normal 2 4 2 3 3 2 3 4" xfId="10136" xr:uid="{00000000-0005-0000-0000-000040600000}"/>
    <cellStyle name="Normal 2 4 2 3 3 2 3 4 2" xfId="26432" xr:uid="{00000000-0005-0000-0000-000041600000}"/>
    <cellStyle name="Normal 2 4 2 3 3 2 3 5" xfId="18286" xr:uid="{00000000-0005-0000-0000-000042600000}"/>
    <cellStyle name="Normal 2 4 2 3 3 2 4" xfId="3342" xr:uid="{00000000-0005-0000-0000-000043600000}"/>
    <cellStyle name="Normal 2 4 2 3 3 2 4 2" xfId="11488" xr:uid="{00000000-0005-0000-0000-000044600000}"/>
    <cellStyle name="Normal 2 4 2 3 3 2 4 2 2" xfId="27784" xr:uid="{00000000-0005-0000-0000-000045600000}"/>
    <cellStyle name="Normal 2 4 2 3 3 2 4 3" xfId="19638" xr:uid="{00000000-0005-0000-0000-000046600000}"/>
    <cellStyle name="Normal 2 4 2 3 3 2 5" xfId="5879" xr:uid="{00000000-0005-0000-0000-000047600000}"/>
    <cellStyle name="Normal 2 4 2 3 3 2 5 2" xfId="14025" xr:uid="{00000000-0005-0000-0000-000048600000}"/>
    <cellStyle name="Normal 2 4 2 3 3 2 5 2 2" xfId="30321" xr:uid="{00000000-0005-0000-0000-000049600000}"/>
    <cellStyle name="Normal 2 4 2 3 3 2 5 3" xfId="22175" xr:uid="{00000000-0005-0000-0000-00004A600000}"/>
    <cellStyle name="Normal 2 4 2 3 3 2 6" xfId="8726" xr:uid="{00000000-0005-0000-0000-00004B600000}"/>
    <cellStyle name="Normal 2 4 2 3 3 2 6 2" xfId="25022" xr:uid="{00000000-0005-0000-0000-00004C600000}"/>
    <cellStyle name="Normal 2 4 2 3 3 2 7" xfId="16876" xr:uid="{00000000-0005-0000-0000-00004D600000}"/>
    <cellStyle name="Normal 2 4 2 3 3 3" xfId="941" xr:uid="{00000000-0005-0000-0000-00004E600000}"/>
    <cellStyle name="Normal 2 4 2 3 3 3 2" xfId="2351" xr:uid="{00000000-0005-0000-0000-00004F600000}"/>
    <cellStyle name="Normal 2 4 2 3 3 3 2 2" xfId="4873" xr:uid="{00000000-0005-0000-0000-000050600000}"/>
    <cellStyle name="Normal 2 4 2 3 3 3 2 2 2" xfId="13019" xr:uid="{00000000-0005-0000-0000-000051600000}"/>
    <cellStyle name="Normal 2 4 2 3 3 3 2 2 2 2" xfId="29315" xr:uid="{00000000-0005-0000-0000-000052600000}"/>
    <cellStyle name="Normal 2 4 2 3 3 3 2 2 3" xfId="21169" xr:uid="{00000000-0005-0000-0000-000053600000}"/>
    <cellStyle name="Normal 2 4 2 3 3 3 2 3" xfId="7650" xr:uid="{00000000-0005-0000-0000-000054600000}"/>
    <cellStyle name="Normal 2 4 2 3 3 3 2 3 2" xfId="15796" xr:uid="{00000000-0005-0000-0000-000055600000}"/>
    <cellStyle name="Normal 2 4 2 3 3 3 2 3 2 2" xfId="32092" xr:uid="{00000000-0005-0000-0000-000056600000}"/>
    <cellStyle name="Normal 2 4 2 3 3 3 2 3 3" xfId="23946" xr:uid="{00000000-0005-0000-0000-000057600000}"/>
    <cellStyle name="Normal 2 4 2 3 3 3 2 4" xfId="10497" xr:uid="{00000000-0005-0000-0000-000058600000}"/>
    <cellStyle name="Normal 2 4 2 3 3 3 2 4 2" xfId="26793" xr:uid="{00000000-0005-0000-0000-000059600000}"/>
    <cellStyle name="Normal 2 4 2 3 3 3 2 5" xfId="18647" xr:uid="{00000000-0005-0000-0000-00005A600000}"/>
    <cellStyle name="Normal 2 4 2 3 3 3 3" xfId="3655" xr:uid="{00000000-0005-0000-0000-00005B600000}"/>
    <cellStyle name="Normal 2 4 2 3 3 3 3 2" xfId="11801" xr:uid="{00000000-0005-0000-0000-00005C600000}"/>
    <cellStyle name="Normal 2 4 2 3 3 3 3 2 2" xfId="28097" xr:uid="{00000000-0005-0000-0000-00005D600000}"/>
    <cellStyle name="Normal 2 4 2 3 3 3 3 3" xfId="19951" xr:uid="{00000000-0005-0000-0000-00005E600000}"/>
    <cellStyle name="Normal 2 4 2 3 3 3 4" xfId="6240" xr:uid="{00000000-0005-0000-0000-00005F600000}"/>
    <cellStyle name="Normal 2 4 2 3 3 3 4 2" xfId="14386" xr:uid="{00000000-0005-0000-0000-000060600000}"/>
    <cellStyle name="Normal 2 4 2 3 3 3 4 2 2" xfId="30682" xr:uid="{00000000-0005-0000-0000-000061600000}"/>
    <cellStyle name="Normal 2 4 2 3 3 3 4 3" xfId="22536" xr:uid="{00000000-0005-0000-0000-000062600000}"/>
    <cellStyle name="Normal 2 4 2 3 3 3 5" xfId="9087" xr:uid="{00000000-0005-0000-0000-000063600000}"/>
    <cellStyle name="Normal 2 4 2 3 3 3 5 2" xfId="25383" xr:uid="{00000000-0005-0000-0000-000064600000}"/>
    <cellStyle name="Normal 2 4 2 3 3 3 6" xfId="17237" xr:uid="{00000000-0005-0000-0000-000065600000}"/>
    <cellStyle name="Normal 2 4 2 3 3 4" xfId="1646" xr:uid="{00000000-0005-0000-0000-000066600000}"/>
    <cellStyle name="Normal 2 4 2 3 3 4 2" xfId="4264" xr:uid="{00000000-0005-0000-0000-000067600000}"/>
    <cellStyle name="Normal 2 4 2 3 3 4 2 2" xfId="12410" xr:uid="{00000000-0005-0000-0000-000068600000}"/>
    <cellStyle name="Normal 2 4 2 3 3 4 2 2 2" xfId="28706" xr:uid="{00000000-0005-0000-0000-000069600000}"/>
    <cellStyle name="Normal 2 4 2 3 3 4 2 3" xfId="20560" xr:uid="{00000000-0005-0000-0000-00006A600000}"/>
    <cellStyle name="Normal 2 4 2 3 3 4 3" xfId="6945" xr:uid="{00000000-0005-0000-0000-00006B600000}"/>
    <cellStyle name="Normal 2 4 2 3 3 4 3 2" xfId="15091" xr:uid="{00000000-0005-0000-0000-00006C600000}"/>
    <cellStyle name="Normal 2 4 2 3 3 4 3 2 2" xfId="31387" xr:uid="{00000000-0005-0000-0000-00006D600000}"/>
    <cellStyle name="Normal 2 4 2 3 3 4 3 3" xfId="23241" xr:uid="{00000000-0005-0000-0000-00006E600000}"/>
    <cellStyle name="Normal 2 4 2 3 3 4 4" xfId="9792" xr:uid="{00000000-0005-0000-0000-00006F600000}"/>
    <cellStyle name="Normal 2 4 2 3 3 4 4 2" xfId="26088" xr:uid="{00000000-0005-0000-0000-000070600000}"/>
    <cellStyle name="Normal 2 4 2 3 3 4 5" xfId="17942" xr:uid="{00000000-0005-0000-0000-000071600000}"/>
    <cellStyle name="Normal 2 4 2 3 3 5" xfId="3046" xr:uid="{00000000-0005-0000-0000-000072600000}"/>
    <cellStyle name="Normal 2 4 2 3 3 5 2" xfId="11192" xr:uid="{00000000-0005-0000-0000-000073600000}"/>
    <cellStyle name="Normal 2 4 2 3 3 5 2 2" xfId="27488" xr:uid="{00000000-0005-0000-0000-000074600000}"/>
    <cellStyle name="Normal 2 4 2 3 3 5 3" xfId="19342" xr:uid="{00000000-0005-0000-0000-000075600000}"/>
    <cellStyle name="Normal 2 4 2 3 3 6" xfId="5535" xr:uid="{00000000-0005-0000-0000-000076600000}"/>
    <cellStyle name="Normal 2 4 2 3 3 6 2" xfId="13681" xr:uid="{00000000-0005-0000-0000-000077600000}"/>
    <cellStyle name="Normal 2 4 2 3 3 6 2 2" xfId="29977" xr:uid="{00000000-0005-0000-0000-000078600000}"/>
    <cellStyle name="Normal 2 4 2 3 3 6 3" xfId="21831" xr:uid="{00000000-0005-0000-0000-000079600000}"/>
    <cellStyle name="Normal 2 4 2 3 3 7" xfId="8382" xr:uid="{00000000-0005-0000-0000-00007A600000}"/>
    <cellStyle name="Normal 2 4 2 3 3 7 2" xfId="24678" xr:uid="{00000000-0005-0000-0000-00007B600000}"/>
    <cellStyle name="Normal 2 4 2 3 3 8" xfId="16532" xr:uid="{00000000-0005-0000-0000-00007C600000}"/>
    <cellStyle name="Normal 2 4 2 3 4" xfId="320" xr:uid="{00000000-0005-0000-0000-00007D600000}"/>
    <cellStyle name="Normal 2 4 2 3 4 2" xfId="664" xr:uid="{00000000-0005-0000-0000-00007E600000}"/>
    <cellStyle name="Normal 2 4 2 3 4 2 2" xfId="1370" xr:uid="{00000000-0005-0000-0000-00007F600000}"/>
    <cellStyle name="Normal 2 4 2 3 4 2 2 2" xfId="2780" xr:uid="{00000000-0005-0000-0000-000080600000}"/>
    <cellStyle name="Normal 2 4 2 3 4 2 2 2 2" xfId="5243" xr:uid="{00000000-0005-0000-0000-000081600000}"/>
    <cellStyle name="Normal 2 4 2 3 4 2 2 2 2 2" xfId="13389" xr:uid="{00000000-0005-0000-0000-000082600000}"/>
    <cellStyle name="Normal 2 4 2 3 4 2 2 2 2 2 2" xfId="29685" xr:uid="{00000000-0005-0000-0000-000083600000}"/>
    <cellStyle name="Normal 2 4 2 3 4 2 2 2 2 3" xfId="21539" xr:uid="{00000000-0005-0000-0000-000084600000}"/>
    <cellStyle name="Normal 2 4 2 3 4 2 2 2 3" xfId="8079" xr:uid="{00000000-0005-0000-0000-000085600000}"/>
    <cellStyle name="Normal 2 4 2 3 4 2 2 2 3 2" xfId="16225" xr:uid="{00000000-0005-0000-0000-000086600000}"/>
    <cellStyle name="Normal 2 4 2 3 4 2 2 2 3 2 2" xfId="32521" xr:uid="{00000000-0005-0000-0000-000087600000}"/>
    <cellStyle name="Normal 2 4 2 3 4 2 2 2 3 3" xfId="24375" xr:uid="{00000000-0005-0000-0000-000088600000}"/>
    <cellStyle name="Normal 2 4 2 3 4 2 2 2 4" xfId="10926" xr:uid="{00000000-0005-0000-0000-000089600000}"/>
    <cellStyle name="Normal 2 4 2 3 4 2 2 2 4 2" xfId="27222" xr:uid="{00000000-0005-0000-0000-00008A600000}"/>
    <cellStyle name="Normal 2 4 2 3 4 2 2 2 5" xfId="19076" xr:uid="{00000000-0005-0000-0000-00008B600000}"/>
    <cellStyle name="Normal 2 4 2 3 4 2 2 3" xfId="4025" xr:uid="{00000000-0005-0000-0000-00008C600000}"/>
    <cellStyle name="Normal 2 4 2 3 4 2 2 3 2" xfId="12171" xr:uid="{00000000-0005-0000-0000-00008D600000}"/>
    <cellStyle name="Normal 2 4 2 3 4 2 2 3 2 2" xfId="28467" xr:uid="{00000000-0005-0000-0000-00008E600000}"/>
    <cellStyle name="Normal 2 4 2 3 4 2 2 3 3" xfId="20321" xr:uid="{00000000-0005-0000-0000-00008F600000}"/>
    <cellStyle name="Normal 2 4 2 3 4 2 2 4" xfId="6669" xr:uid="{00000000-0005-0000-0000-000090600000}"/>
    <cellStyle name="Normal 2 4 2 3 4 2 2 4 2" xfId="14815" xr:uid="{00000000-0005-0000-0000-000091600000}"/>
    <cellStyle name="Normal 2 4 2 3 4 2 2 4 2 2" xfId="31111" xr:uid="{00000000-0005-0000-0000-000092600000}"/>
    <cellStyle name="Normal 2 4 2 3 4 2 2 4 3" xfId="22965" xr:uid="{00000000-0005-0000-0000-000093600000}"/>
    <cellStyle name="Normal 2 4 2 3 4 2 2 5" xfId="9516" xr:uid="{00000000-0005-0000-0000-000094600000}"/>
    <cellStyle name="Normal 2 4 2 3 4 2 2 5 2" xfId="25812" xr:uid="{00000000-0005-0000-0000-000095600000}"/>
    <cellStyle name="Normal 2 4 2 3 4 2 2 6" xfId="17666" xr:uid="{00000000-0005-0000-0000-000096600000}"/>
    <cellStyle name="Normal 2 4 2 3 4 2 3" xfId="2075" xr:uid="{00000000-0005-0000-0000-000097600000}"/>
    <cellStyle name="Normal 2 4 2 3 4 2 3 2" xfId="4634" xr:uid="{00000000-0005-0000-0000-000098600000}"/>
    <cellStyle name="Normal 2 4 2 3 4 2 3 2 2" xfId="12780" xr:uid="{00000000-0005-0000-0000-000099600000}"/>
    <cellStyle name="Normal 2 4 2 3 4 2 3 2 2 2" xfId="29076" xr:uid="{00000000-0005-0000-0000-00009A600000}"/>
    <cellStyle name="Normal 2 4 2 3 4 2 3 2 3" xfId="20930" xr:uid="{00000000-0005-0000-0000-00009B600000}"/>
    <cellStyle name="Normal 2 4 2 3 4 2 3 3" xfId="7374" xr:uid="{00000000-0005-0000-0000-00009C600000}"/>
    <cellStyle name="Normal 2 4 2 3 4 2 3 3 2" xfId="15520" xr:uid="{00000000-0005-0000-0000-00009D600000}"/>
    <cellStyle name="Normal 2 4 2 3 4 2 3 3 2 2" xfId="31816" xr:uid="{00000000-0005-0000-0000-00009E600000}"/>
    <cellStyle name="Normal 2 4 2 3 4 2 3 3 3" xfId="23670" xr:uid="{00000000-0005-0000-0000-00009F600000}"/>
    <cellStyle name="Normal 2 4 2 3 4 2 3 4" xfId="10221" xr:uid="{00000000-0005-0000-0000-0000A0600000}"/>
    <cellStyle name="Normal 2 4 2 3 4 2 3 4 2" xfId="26517" xr:uid="{00000000-0005-0000-0000-0000A1600000}"/>
    <cellStyle name="Normal 2 4 2 3 4 2 3 5" xfId="18371" xr:uid="{00000000-0005-0000-0000-0000A2600000}"/>
    <cellStyle name="Normal 2 4 2 3 4 2 4" xfId="3416" xr:uid="{00000000-0005-0000-0000-0000A3600000}"/>
    <cellStyle name="Normal 2 4 2 3 4 2 4 2" xfId="11562" xr:uid="{00000000-0005-0000-0000-0000A4600000}"/>
    <cellStyle name="Normal 2 4 2 3 4 2 4 2 2" xfId="27858" xr:uid="{00000000-0005-0000-0000-0000A5600000}"/>
    <cellStyle name="Normal 2 4 2 3 4 2 4 3" xfId="19712" xr:uid="{00000000-0005-0000-0000-0000A6600000}"/>
    <cellStyle name="Normal 2 4 2 3 4 2 5" xfId="5964" xr:uid="{00000000-0005-0000-0000-0000A7600000}"/>
    <cellStyle name="Normal 2 4 2 3 4 2 5 2" xfId="14110" xr:uid="{00000000-0005-0000-0000-0000A8600000}"/>
    <cellStyle name="Normal 2 4 2 3 4 2 5 2 2" xfId="30406" xr:uid="{00000000-0005-0000-0000-0000A9600000}"/>
    <cellStyle name="Normal 2 4 2 3 4 2 5 3" xfId="22260" xr:uid="{00000000-0005-0000-0000-0000AA600000}"/>
    <cellStyle name="Normal 2 4 2 3 4 2 6" xfId="8811" xr:uid="{00000000-0005-0000-0000-0000AB600000}"/>
    <cellStyle name="Normal 2 4 2 3 4 2 6 2" xfId="25107" xr:uid="{00000000-0005-0000-0000-0000AC600000}"/>
    <cellStyle name="Normal 2 4 2 3 4 2 7" xfId="16961" xr:uid="{00000000-0005-0000-0000-0000AD600000}"/>
    <cellStyle name="Normal 2 4 2 3 4 3" xfId="1026" xr:uid="{00000000-0005-0000-0000-0000AE600000}"/>
    <cellStyle name="Normal 2 4 2 3 4 3 2" xfId="2436" xr:uid="{00000000-0005-0000-0000-0000AF600000}"/>
    <cellStyle name="Normal 2 4 2 3 4 3 2 2" xfId="4947" xr:uid="{00000000-0005-0000-0000-0000B0600000}"/>
    <cellStyle name="Normal 2 4 2 3 4 3 2 2 2" xfId="13093" xr:uid="{00000000-0005-0000-0000-0000B1600000}"/>
    <cellStyle name="Normal 2 4 2 3 4 3 2 2 2 2" xfId="29389" xr:uid="{00000000-0005-0000-0000-0000B2600000}"/>
    <cellStyle name="Normal 2 4 2 3 4 3 2 2 3" xfId="21243" xr:uid="{00000000-0005-0000-0000-0000B3600000}"/>
    <cellStyle name="Normal 2 4 2 3 4 3 2 3" xfId="7735" xr:uid="{00000000-0005-0000-0000-0000B4600000}"/>
    <cellStyle name="Normal 2 4 2 3 4 3 2 3 2" xfId="15881" xr:uid="{00000000-0005-0000-0000-0000B5600000}"/>
    <cellStyle name="Normal 2 4 2 3 4 3 2 3 2 2" xfId="32177" xr:uid="{00000000-0005-0000-0000-0000B6600000}"/>
    <cellStyle name="Normal 2 4 2 3 4 3 2 3 3" xfId="24031" xr:uid="{00000000-0005-0000-0000-0000B7600000}"/>
    <cellStyle name="Normal 2 4 2 3 4 3 2 4" xfId="10582" xr:uid="{00000000-0005-0000-0000-0000B8600000}"/>
    <cellStyle name="Normal 2 4 2 3 4 3 2 4 2" xfId="26878" xr:uid="{00000000-0005-0000-0000-0000B9600000}"/>
    <cellStyle name="Normal 2 4 2 3 4 3 2 5" xfId="18732" xr:uid="{00000000-0005-0000-0000-0000BA600000}"/>
    <cellStyle name="Normal 2 4 2 3 4 3 3" xfId="3729" xr:uid="{00000000-0005-0000-0000-0000BB600000}"/>
    <cellStyle name="Normal 2 4 2 3 4 3 3 2" xfId="11875" xr:uid="{00000000-0005-0000-0000-0000BC600000}"/>
    <cellStyle name="Normal 2 4 2 3 4 3 3 2 2" xfId="28171" xr:uid="{00000000-0005-0000-0000-0000BD600000}"/>
    <cellStyle name="Normal 2 4 2 3 4 3 3 3" xfId="20025" xr:uid="{00000000-0005-0000-0000-0000BE600000}"/>
    <cellStyle name="Normal 2 4 2 3 4 3 4" xfId="6325" xr:uid="{00000000-0005-0000-0000-0000BF600000}"/>
    <cellStyle name="Normal 2 4 2 3 4 3 4 2" xfId="14471" xr:uid="{00000000-0005-0000-0000-0000C0600000}"/>
    <cellStyle name="Normal 2 4 2 3 4 3 4 2 2" xfId="30767" xr:uid="{00000000-0005-0000-0000-0000C1600000}"/>
    <cellStyle name="Normal 2 4 2 3 4 3 4 3" xfId="22621" xr:uid="{00000000-0005-0000-0000-0000C2600000}"/>
    <cellStyle name="Normal 2 4 2 3 4 3 5" xfId="9172" xr:uid="{00000000-0005-0000-0000-0000C3600000}"/>
    <cellStyle name="Normal 2 4 2 3 4 3 5 2" xfId="25468" xr:uid="{00000000-0005-0000-0000-0000C4600000}"/>
    <cellStyle name="Normal 2 4 2 3 4 3 6" xfId="17322" xr:uid="{00000000-0005-0000-0000-0000C5600000}"/>
    <cellStyle name="Normal 2 4 2 3 4 4" xfId="1731" xr:uid="{00000000-0005-0000-0000-0000C6600000}"/>
    <cellStyle name="Normal 2 4 2 3 4 4 2" xfId="4338" xr:uid="{00000000-0005-0000-0000-0000C7600000}"/>
    <cellStyle name="Normal 2 4 2 3 4 4 2 2" xfId="12484" xr:uid="{00000000-0005-0000-0000-0000C8600000}"/>
    <cellStyle name="Normal 2 4 2 3 4 4 2 2 2" xfId="28780" xr:uid="{00000000-0005-0000-0000-0000C9600000}"/>
    <cellStyle name="Normal 2 4 2 3 4 4 2 3" xfId="20634" xr:uid="{00000000-0005-0000-0000-0000CA600000}"/>
    <cellStyle name="Normal 2 4 2 3 4 4 3" xfId="7030" xr:uid="{00000000-0005-0000-0000-0000CB600000}"/>
    <cellStyle name="Normal 2 4 2 3 4 4 3 2" xfId="15176" xr:uid="{00000000-0005-0000-0000-0000CC600000}"/>
    <cellStyle name="Normal 2 4 2 3 4 4 3 2 2" xfId="31472" xr:uid="{00000000-0005-0000-0000-0000CD600000}"/>
    <cellStyle name="Normal 2 4 2 3 4 4 3 3" xfId="23326" xr:uid="{00000000-0005-0000-0000-0000CE600000}"/>
    <cellStyle name="Normal 2 4 2 3 4 4 4" xfId="9877" xr:uid="{00000000-0005-0000-0000-0000CF600000}"/>
    <cellStyle name="Normal 2 4 2 3 4 4 4 2" xfId="26173" xr:uid="{00000000-0005-0000-0000-0000D0600000}"/>
    <cellStyle name="Normal 2 4 2 3 4 4 5" xfId="18027" xr:uid="{00000000-0005-0000-0000-0000D1600000}"/>
    <cellStyle name="Normal 2 4 2 3 4 5" xfId="3120" xr:uid="{00000000-0005-0000-0000-0000D2600000}"/>
    <cellStyle name="Normal 2 4 2 3 4 5 2" xfId="11266" xr:uid="{00000000-0005-0000-0000-0000D3600000}"/>
    <cellStyle name="Normal 2 4 2 3 4 5 2 2" xfId="27562" xr:uid="{00000000-0005-0000-0000-0000D4600000}"/>
    <cellStyle name="Normal 2 4 2 3 4 5 3" xfId="19416" xr:uid="{00000000-0005-0000-0000-0000D5600000}"/>
    <cellStyle name="Normal 2 4 2 3 4 6" xfId="5620" xr:uid="{00000000-0005-0000-0000-0000D6600000}"/>
    <cellStyle name="Normal 2 4 2 3 4 6 2" xfId="13766" xr:uid="{00000000-0005-0000-0000-0000D7600000}"/>
    <cellStyle name="Normal 2 4 2 3 4 6 2 2" xfId="30062" xr:uid="{00000000-0005-0000-0000-0000D8600000}"/>
    <cellStyle name="Normal 2 4 2 3 4 6 3" xfId="21916" xr:uid="{00000000-0005-0000-0000-0000D9600000}"/>
    <cellStyle name="Normal 2 4 2 3 4 7" xfId="8467" xr:uid="{00000000-0005-0000-0000-0000DA600000}"/>
    <cellStyle name="Normal 2 4 2 3 4 7 2" xfId="24763" xr:uid="{00000000-0005-0000-0000-0000DB600000}"/>
    <cellStyle name="Normal 2 4 2 3 4 8" xfId="16617" xr:uid="{00000000-0005-0000-0000-0000DC600000}"/>
    <cellStyle name="Normal 2 4 2 3 5" xfId="410" xr:uid="{00000000-0005-0000-0000-0000DD600000}"/>
    <cellStyle name="Normal 2 4 2 3 5 2" xfId="1116" xr:uid="{00000000-0005-0000-0000-0000DE600000}"/>
    <cellStyle name="Normal 2 4 2 3 5 2 2" xfId="2526" xr:uid="{00000000-0005-0000-0000-0000DF600000}"/>
    <cellStyle name="Normal 2 4 2 3 5 2 2 2" xfId="5021" xr:uid="{00000000-0005-0000-0000-0000E0600000}"/>
    <cellStyle name="Normal 2 4 2 3 5 2 2 2 2" xfId="13167" xr:uid="{00000000-0005-0000-0000-0000E1600000}"/>
    <cellStyle name="Normal 2 4 2 3 5 2 2 2 2 2" xfId="29463" xr:uid="{00000000-0005-0000-0000-0000E2600000}"/>
    <cellStyle name="Normal 2 4 2 3 5 2 2 2 3" xfId="21317" xr:uid="{00000000-0005-0000-0000-0000E3600000}"/>
    <cellStyle name="Normal 2 4 2 3 5 2 2 3" xfId="7825" xr:uid="{00000000-0005-0000-0000-0000E4600000}"/>
    <cellStyle name="Normal 2 4 2 3 5 2 2 3 2" xfId="15971" xr:uid="{00000000-0005-0000-0000-0000E5600000}"/>
    <cellStyle name="Normal 2 4 2 3 5 2 2 3 2 2" xfId="32267" xr:uid="{00000000-0005-0000-0000-0000E6600000}"/>
    <cellStyle name="Normal 2 4 2 3 5 2 2 3 3" xfId="24121" xr:uid="{00000000-0005-0000-0000-0000E7600000}"/>
    <cellStyle name="Normal 2 4 2 3 5 2 2 4" xfId="10672" xr:uid="{00000000-0005-0000-0000-0000E8600000}"/>
    <cellStyle name="Normal 2 4 2 3 5 2 2 4 2" xfId="26968" xr:uid="{00000000-0005-0000-0000-0000E9600000}"/>
    <cellStyle name="Normal 2 4 2 3 5 2 2 5" xfId="18822" xr:uid="{00000000-0005-0000-0000-0000EA600000}"/>
    <cellStyle name="Normal 2 4 2 3 5 2 3" xfId="3803" xr:uid="{00000000-0005-0000-0000-0000EB600000}"/>
    <cellStyle name="Normal 2 4 2 3 5 2 3 2" xfId="11949" xr:uid="{00000000-0005-0000-0000-0000EC600000}"/>
    <cellStyle name="Normal 2 4 2 3 5 2 3 2 2" xfId="28245" xr:uid="{00000000-0005-0000-0000-0000ED600000}"/>
    <cellStyle name="Normal 2 4 2 3 5 2 3 3" xfId="20099" xr:uid="{00000000-0005-0000-0000-0000EE600000}"/>
    <cellStyle name="Normal 2 4 2 3 5 2 4" xfId="6415" xr:uid="{00000000-0005-0000-0000-0000EF600000}"/>
    <cellStyle name="Normal 2 4 2 3 5 2 4 2" xfId="14561" xr:uid="{00000000-0005-0000-0000-0000F0600000}"/>
    <cellStyle name="Normal 2 4 2 3 5 2 4 2 2" xfId="30857" xr:uid="{00000000-0005-0000-0000-0000F1600000}"/>
    <cellStyle name="Normal 2 4 2 3 5 2 4 3" xfId="22711" xr:uid="{00000000-0005-0000-0000-0000F2600000}"/>
    <cellStyle name="Normal 2 4 2 3 5 2 5" xfId="9262" xr:uid="{00000000-0005-0000-0000-0000F3600000}"/>
    <cellStyle name="Normal 2 4 2 3 5 2 5 2" xfId="25558" xr:uid="{00000000-0005-0000-0000-0000F4600000}"/>
    <cellStyle name="Normal 2 4 2 3 5 2 6" xfId="17412" xr:uid="{00000000-0005-0000-0000-0000F5600000}"/>
    <cellStyle name="Normal 2 4 2 3 5 3" xfId="1821" xr:uid="{00000000-0005-0000-0000-0000F6600000}"/>
    <cellStyle name="Normal 2 4 2 3 5 3 2" xfId="4412" xr:uid="{00000000-0005-0000-0000-0000F7600000}"/>
    <cellStyle name="Normal 2 4 2 3 5 3 2 2" xfId="12558" xr:uid="{00000000-0005-0000-0000-0000F8600000}"/>
    <cellStyle name="Normal 2 4 2 3 5 3 2 2 2" xfId="28854" xr:uid="{00000000-0005-0000-0000-0000F9600000}"/>
    <cellStyle name="Normal 2 4 2 3 5 3 2 3" xfId="20708" xr:uid="{00000000-0005-0000-0000-0000FA600000}"/>
    <cellStyle name="Normal 2 4 2 3 5 3 3" xfId="7120" xr:uid="{00000000-0005-0000-0000-0000FB600000}"/>
    <cellStyle name="Normal 2 4 2 3 5 3 3 2" xfId="15266" xr:uid="{00000000-0005-0000-0000-0000FC600000}"/>
    <cellStyle name="Normal 2 4 2 3 5 3 3 2 2" xfId="31562" xr:uid="{00000000-0005-0000-0000-0000FD600000}"/>
    <cellStyle name="Normal 2 4 2 3 5 3 3 3" xfId="23416" xr:uid="{00000000-0005-0000-0000-0000FE600000}"/>
    <cellStyle name="Normal 2 4 2 3 5 3 4" xfId="9967" xr:uid="{00000000-0005-0000-0000-0000FF600000}"/>
    <cellStyle name="Normal 2 4 2 3 5 3 4 2" xfId="26263" xr:uid="{00000000-0005-0000-0000-000000610000}"/>
    <cellStyle name="Normal 2 4 2 3 5 3 5" xfId="18117" xr:uid="{00000000-0005-0000-0000-000001610000}"/>
    <cellStyle name="Normal 2 4 2 3 5 4" xfId="3194" xr:uid="{00000000-0005-0000-0000-000002610000}"/>
    <cellStyle name="Normal 2 4 2 3 5 4 2" xfId="11340" xr:uid="{00000000-0005-0000-0000-000003610000}"/>
    <cellStyle name="Normal 2 4 2 3 5 4 2 2" xfId="27636" xr:uid="{00000000-0005-0000-0000-000004610000}"/>
    <cellStyle name="Normal 2 4 2 3 5 4 3" xfId="19490" xr:uid="{00000000-0005-0000-0000-000005610000}"/>
    <cellStyle name="Normal 2 4 2 3 5 5" xfId="5710" xr:uid="{00000000-0005-0000-0000-000006610000}"/>
    <cellStyle name="Normal 2 4 2 3 5 5 2" xfId="13856" xr:uid="{00000000-0005-0000-0000-000007610000}"/>
    <cellStyle name="Normal 2 4 2 3 5 5 2 2" xfId="30152" xr:uid="{00000000-0005-0000-0000-000008610000}"/>
    <cellStyle name="Normal 2 4 2 3 5 5 3" xfId="22006" xr:uid="{00000000-0005-0000-0000-000009610000}"/>
    <cellStyle name="Normal 2 4 2 3 5 6" xfId="8557" xr:uid="{00000000-0005-0000-0000-00000A610000}"/>
    <cellStyle name="Normal 2 4 2 3 5 6 2" xfId="24853" xr:uid="{00000000-0005-0000-0000-00000B610000}"/>
    <cellStyle name="Normal 2 4 2 3 5 7" xfId="16707" xr:uid="{00000000-0005-0000-0000-00000C610000}"/>
    <cellStyle name="Normal 2 4 2 3 6" xfId="772" xr:uid="{00000000-0005-0000-0000-00000D610000}"/>
    <cellStyle name="Normal 2 4 2 3 6 2" xfId="2182" xr:uid="{00000000-0005-0000-0000-00000E610000}"/>
    <cellStyle name="Normal 2 4 2 3 6 2 2" xfId="4725" xr:uid="{00000000-0005-0000-0000-00000F610000}"/>
    <cellStyle name="Normal 2 4 2 3 6 2 2 2" xfId="12871" xr:uid="{00000000-0005-0000-0000-000010610000}"/>
    <cellStyle name="Normal 2 4 2 3 6 2 2 2 2" xfId="29167" xr:uid="{00000000-0005-0000-0000-000011610000}"/>
    <cellStyle name="Normal 2 4 2 3 6 2 2 3" xfId="21021" xr:uid="{00000000-0005-0000-0000-000012610000}"/>
    <cellStyle name="Normal 2 4 2 3 6 2 3" xfId="7481" xr:uid="{00000000-0005-0000-0000-000013610000}"/>
    <cellStyle name="Normal 2 4 2 3 6 2 3 2" xfId="15627" xr:uid="{00000000-0005-0000-0000-000014610000}"/>
    <cellStyle name="Normal 2 4 2 3 6 2 3 2 2" xfId="31923" xr:uid="{00000000-0005-0000-0000-000015610000}"/>
    <cellStyle name="Normal 2 4 2 3 6 2 3 3" xfId="23777" xr:uid="{00000000-0005-0000-0000-000016610000}"/>
    <cellStyle name="Normal 2 4 2 3 6 2 4" xfId="10328" xr:uid="{00000000-0005-0000-0000-000017610000}"/>
    <cellStyle name="Normal 2 4 2 3 6 2 4 2" xfId="26624" xr:uid="{00000000-0005-0000-0000-000018610000}"/>
    <cellStyle name="Normal 2 4 2 3 6 2 5" xfId="18478" xr:uid="{00000000-0005-0000-0000-000019610000}"/>
    <cellStyle name="Normal 2 4 2 3 6 3" xfId="3507" xr:uid="{00000000-0005-0000-0000-00001A610000}"/>
    <cellStyle name="Normal 2 4 2 3 6 3 2" xfId="11653" xr:uid="{00000000-0005-0000-0000-00001B610000}"/>
    <cellStyle name="Normal 2 4 2 3 6 3 2 2" xfId="27949" xr:uid="{00000000-0005-0000-0000-00001C610000}"/>
    <cellStyle name="Normal 2 4 2 3 6 3 3" xfId="19803" xr:uid="{00000000-0005-0000-0000-00001D610000}"/>
    <cellStyle name="Normal 2 4 2 3 6 4" xfId="6071" xr:uid="{00000000-0005-0000-0000-00001E610000}"/>
    <cellStyle name="Normal 2 4 2 3 6 4 2" xfId="14217" xr:uid="{00000000-0005-0000-0000-00001F610000}"/>
    <cellStyle name="Normal 2 4 2 3 6 4 2 2" xfId="30513" xr:uid="{00000000-0005-0000-0000-000020610000}"/>
    <cellStyle name="Normal 2 4 2 3 6 4 3" xfId="22367" xr:uid="{00000000-0005-0000-0000-000021610000}"/>
    <cellStyle name="Normal 2 4 2 3 6 5" xfId="8918" xr:uid="{00000000-0005-0000-0000-000022610000}"/>
    <cellStyle name="Normal 2 4 2 3 6 5 2" xfId="25214" xr:uid="{00000000-0005-0000-0000-000023610000}"/>
    <cellStyle name="Normal 2 4 2 3 6 6" xfId="17068" xr:uid="{00000000-0005-0000-0000-000024610000}"/>
    <cellStyle name="Normal 2 4 2 3 7" xfId="1477" xr:uid="{00000000-0005-0000-0000-000025610000}"/>
    <cellStyle name="Normal 2 4 2 3 7 2" xfId="4116" xr:uid="{00000000-0005-0000-0000-000026610000}"/>
    <cellStyle name="Normal 2 4 2 3 7 2 2" xfId="12262" xr:uid="{00000000-0005-0000-0000-000027610000}"/>
    <cellStyle name="Normal 2 4 2 3 7 2 2 2" xfId="28558" xr:uid="{00000000-0005-0000-0000-000028610000}"/>
    <cellStyle name="Normal 2 4 2 3 7 2 3" xfId="20412" xr:uid="{00000000-0005-0000-0000-000029610000}"/>
    <cellStyle name="Normal 2 4 2 3 7 3" xfId="6776" xr:uid="{00000000-0005-0000-0000-00002A610000}"/>
    <cellStyle name="Normal 2 4 2 3 7 3 2" xfId="14922" xr:uid="{00000000-0005-0000-0000-00002B610000}"/>
    <cellStyle name="Normal 2 4 2 3 7 3 2 2" xfId="31218" xr:uid="{00000000-0005-0000-0000-00002C610000}"/>
    <cellStyle name="Normal 2 4 2 3 7 3 3" xfId="23072" xr:uid="{00000000-0005-0000-0000-00002D610000}"/>
    <cellStyle name="Normal 2 4 2 3 7 4" xfId="9623" xr:uid="{00000000-0005-0000-0000-00002E610000}"/>
    <cellStyle name="Normal 2 4 2 3 7 4 2" xfId="25919" xr:uid="{00000000-0005-0000-0000-00002F610000}"/>
    <cellStyle name="Normal 2 4 2 3 7 5" xfId="17773" xr:uid="{00000000-0005-0000-0000-000030610000}"/>
    <cellStyle name="Normal 2 4 2 3 8" xfId="2898" xr:uid="{00000000-0005-0000-0000-000031610000}"/>
    <cellStyle name="Normal 2 4 2 3 8 2" xfId="11044" xr:uid="{00000000-0005-0000-0000-000032610000}"/>
    <cellStyle name="Normal 2 4 2 3 8 2 2" xfId="27340" xr:uid="{00000000-0005-0000-0000-000033610000}"/>
    <cellStyle name="Normal 2 4 2 3 8 3" xfId="19194" xr:uid="{00000000-0005-0000-0000-000034610000}"/>
    <cellStyle name="Normal 2 4 2 3 9" xfId="5366" xr:uid="{00000000-0005-0000-0000-000035610000}"/>
    <cellStyle name="Normal 2 4 2 3 9 2" xfId="13512" xr:uid="{00000000-0005-0000-0000-000036610000}"/>
    <cellStyle name="Normal 2 4 2 3 9 2 2" xfId="29808" xr:uid="{00000000-0005-0000-0000-000037610000}"/>
    <cellStyle name="Normal 2 4 2 3 9 3" xfId="21662" xr:uid="{00000000-0005-0000-0000-000038610000}"/>
    <cellStyle name="Normal 2 4 2 4" xfId="112" xr:uid="{00000000-0005-0000-0000-000039610000}"/>
    <cellStyle name="Normal 2 4 2 4 2" xfId="456" xr:uid="{00000000-0005-0000-0000-00003A610000}"/>
    <cellStyle name="Normal 2 4 2 4 2 2" xfId="1162" xr:uid="{00000000-0005-0000-0000-00003B610000}"/>
    <cellStyle name="Normal 2 4 2 4 2 2 2" xfId="2572" xr:uid="{00000000-0005-0000-0000-00003C610000}"/>
    <cellStyle name="Normal 2 4 2 4 2 2 2 2" xfId="5059" xr:uid="{00000000-0005-0000-0000-00003D610000}"/>
    <cellStyle name="Normal 2 4 2 4 2 2 2 2 2" xfId="13205" xr:uid="{00000000-0005-0000-0000-00003E610000}"/>
    <cellStyle name="Normal 2 4 2 4 2 2 2 2 2 2" xfId="29501" xr:uid="{00000000-0005-0000-0000-00003F610000}"/>
    <cellStyle name="Normal 2 4 2 4 2 2 2 2 3" xfId="21355" xr:uid="{00000000-0005-0000-0000-000040610000}"/>
    <cellStyle name="Normal 2 4 2 4 2 2 2 3" xfId="7871" xr:uid="{00000000-0005-0000-0000-000041610000}"/>
    <cellStyle name="Normal 2 4 2 4 2 2 2 3 2" xfId="16017" xr:uid="{00000000-0005-0000-0000-000042610000}"/>
    <cellStyle name="Normal 2 4 2 4 2 2 2 3 2 2" xfId="32313" xr:uid="{00000000-0005-0000-0000-000043610000}"/>
    <cellStyle name="Normal 2 4 2 4 2 2 2 3 3" xfId="24167" xr:uid="{00000000-0005-0000-0000-000044610000}"/>
    <cellStyle name="Normal 2 4 2 4 2 2 2 4" xfId="10718" xr:uid="{00000000-0005-0000-0000-000045610000}"/>
    <cellStyle name="Normal 2 4 2 4 2 2 2 4 2" xfId="27014" xr:uid="{00000000-0005-0000-0000-000046610000}"/>
    <cellStyle name="Normal 2 4 2 4 2 2 2 5" xfId="18868" xr:uid="{00000000-0005-0000-0000-000047610000}"/>
    <cellStyle name="Normal 2 4 2 4 2 2 3" xfId="3841" xr:uid="{00000000-0005-0000-0000-000048610000}"/>
    <cellStyle name="Normal 2 4 2 4 2 2 3 2" xfId="11987" xr:uid="{00000000-0005-0000-0000-000049610000}"/>
    <cellStyle name="Normal 2 4 2 4 2 2 3 2 2" xfId="28283" xr:uid="{00000000-0005-0000-0000-00004A610000}"/>
    <cellStyle name="Normal 2 4 2 4 2 2 3 3" xfId="20137" xr:uid="{00000000-0005-0000-0000-00004B610000}"/>
    <cellStyle name="Normal 2 4 2 4 2 2 4" xfId="6461" xr:uid="{00000000-0005-0000-0000-00004C610000}"/>
    <cellStyle name="Normal 2 4 2 4 2 2 4 2" xfId="14607" xr:uid="{00000000-0005-0000-0000-00004D610000}"/>
    <cellStyle name="Normal 2 4 2 4 2 2 4 2 2" xfId="30903" xr:uid="{00000000-0005-0000-0000-00004E610000}"/>
    <cellStyle name="Normal 2 4 2 4 2 2 4 3" xfId="22757" xr:uid="{00000000-0005-0000-0000-00004F610000}"/>
    <cellStyle name="Normal 2 4 2 4 2 2 5" xfId="9308" xr:uid="{00000000-0005-0000-0000-000050610000}"/>
    <cellStyle name="Normal 2 4 2 4 2 2 5 2" xfId="25604" xr:uid="{00000000-0005-0000-0000-000051610000}"/>
    <cellStyle name="Normal 2 4 2 4 2 2 6" xfId="17458" xr:uid="{00000000-0005-0000-0000-000052610000}"/>
    <cellStyle name="Normal 2 4 2 4 2 3" xfId="1867" xr:uid="{00000000-0005-0000-0000-000053610000}"/>
    <cellStyle name="Normal 2 4 2 4 2 3 2" xfId="4450" xr:uid="{00000000-0005-0000-0000-000054610000}"/>
    <cellStyle name="Normal 2 4 2 4 2 3 2 2" xfId="12596" xr:uid="{00000000-0005-0000-0000-000055610000}"/>
    <cellStyle name="Normal 2 4 2 4 2 3 2 2 2" xfId="28892" xr:uid="{00000000-0005-0000-0000-000056610000}"/>
    <cellStyle name="Normal 2 4 2 4 2 3 2 3" xfId="20746" xr:uid="{00000000-0005-0000-0000-000057610000}"/>
    <cellStyle name="Normal 2 4 2 4 2 3 3" xfId="7166" xr:uid="{00000000-0005-0000-0000-000058610000}"/>
    <cellStyle name="Normal 2 4 2 4 2 3 3 2" xfId="15312" xr:uid="{00000000-0005-0000-0000-000059610000}"/>
    <cellStyle name="Normal 2 4 2 4 2 3 3 2 2" xfId="31608" xr:uid="{00000000-0005-0000-0000-00005A610000}"/>
    <cellStyle name="Normal 2 4 2 4 2 3 3 3" xfId="23462" xr:uid="{00000000-0005-0000-0000-00005B610000}"/>
    <cellStyle name="Normal 2 4 2 4 2 3 4" xfId="10013" xr:uid="{00000000-0005-0000-0000-00005C610000}"/>
    <cellStyle name="Normal 2 4 2 4 2 3 4 2" xfId="26309" xr:uid="{00000000-0005-0000-0000-00005D610000}"/>
    <cellStyle name="Normal 2 4 2 4 2 3 5" xfId="18163" xr:uid="{00000000-0005-0000-0000-00005E610000}"/>
    <cellStyle name="Normal 2 4 2 4 2 4" xfId="3232" xr:uid="{00000000-0005-0000-0000-00005F610000}"/>
    <cellStyle name="Normal 2 4 2 4 2 4 2" xfId="11378" xr:uid="{00000000-0005-0000-0000-000060610000}"/>
    <cellStyle name="Normal 2 4 2 4 2 4 2 2" xfId="27674" xr:uid="{00000000-0005-0000-0000-000061610000}"/>
    <cellStyle name="Normal 2 4 2 4 2 4 3" xfId="19528" xr:uid="{00000000-0005-0000-0000-000062610000}"/>
    <cellStyle name="Normal 2 4 2 4 2 5" xfId="5756" xr:uid="{00000000-0005-0000-0000-000063610000}"/>
    <cellStyle name="Normal 2 4 2 4 2 5 2" xfId="13902" xr:uid="{00000000-0005-0000-0000-000064610000}"/>
    <cellStyle name="Normal 2 4 2 4 2 5 2 2" xfId="30198" xr:uid="{00000000-0005-0000-0000-000065610000}"/>
    <cellStyle name="Normal 2 4 2 4 2 5 3" xfId="22052" xr:uid="{00000000-0005-0000-0000-000066610000}"/>
    <cellStyle name="Normal 2 4 2 4 2 6" xfId="8603" xr:uid="{00000000-0005-0000-0000-000067610000}"/>
    <cellStyle name="Normal 2 4 2 4 2 6 2" xfId="24899" xr:uid="{00000000-0005-0000-0000-000068610000}"/>
    <cellStyle name="Normal 2 4 2 4 2 7" xfId="16753" xr:uid="{00000000-0005-0000-0000-000069610000}"/>
    <cellStyle name="Normal 2 4 2 4 3" xfId="818" xr:uid="{00000000-0005-0000-0000-00006A610000}"/>
    <cellStyle name="Normal 2 4 2 4 3 2" xfId="2228" xr:uid="{00000000-0005-0000-0000-00006B610000}"/>
    <cellStyle name="Normal 2 4 2 4 3 2 2" xfId="4763" xr:uid="{00000000-0005-0000-0000-00006C610000}"/>
    <cellStyle name="Normal 2 4 2 4 3 2 2 2" xfId="12909" xr:uid="{00000000-0005-0000-0000-00006D610000}"/>
    <cellStyle name="Normal 2 4 2 4 3 2 2 2 2" xfId="29205" xr:uid="{00000000-0005-0000-0000-00006E610000}"/>
    <cellStyle name="Normal 2 4 2 4 3 2 2 3" xfId="21059" xr:uid="{00000000-0005-0000-0000-00006F610000}"/>
    <cellStyle name="Normal 2 4 2 4 3 2 3" xfId="7527" xr:uid="{00000000-0005-0000-0000-000070610000}"/>
    <cellStyle name="Normal 2 4 2 4 3 2 3 2" xfId="15673" xr:uid="{00000000-0005-0000-0000-000071610000}"/>
    <cellStyle name="Normal 2 4 2 4 3 2 3 2 2" xfId="31969" xr:uid="{00000000-0005-0000-0000-000072610000}"/>
    <cellStyle name="Normal 2 4 2 4 3 2 3 3" xfId="23823" xr:uid="{00000000-0005-0000-0000-000073610000}"/>
    <cellStyle name="Normal 2 4 2 4 3 2 4" xfId="10374" xr:uid="{00000000-0005-0000-0000-000074610000}"/>
    <cellStyle name="Normal 2 4 2 4 3 2 4 2" xfId="26670" xr:uid="{00000000-0005-0000-0000-000075610000}"/>
    <cellStyle name="Normal 2 4 2 4 3 2 5" xfId="18524" xr:uid="{00000000-0005-0000-0000-000076610000}"/>
    <cellStyle name="Normal 2 4 2 4 3 3" xfId="3545" xr:uid="{00000000-0005-0000-0000-000077610000}"/>
    <cellStyle name="Normal 2 4 2 4 3 3 2" xfId="11691" xr:uid="{00000000-0005-0000-0000-000078610000}"/>
    <cellStyle name="Normal 2 4 2 4 3 3 2 2" xfId="27987" xr:uid="{00000000-0005-0000-0000-000079610000}"/>
    <cellStyle name="Normal 2 4 2 4 3 3 3" xfId="19841" xr:uid="{00000000-0005-0000-0000-00007A610000}"/>
    <cellStyle name="Normal 2 4 2 4 3 4" xfId="6117" xr:uid="{00000000-0005-0000-0000-00007B610000}"/>
    <cellStyle name="Normal 2 4 2 4 3 4 2" xfId="14263" xr:uid="{00000000-0005-0000-0000-00007C610000}"/>
    <cellStyle name="Normal 2 4 2 4 3 4 2 2" xfId="30559" xr:uid="{00000000-0005-0000-0000-00007D610000}"/>
    <cellStyle name="Normal 2 4 2 4 3 4 3" xfId="22413" xr:uid="{00000000-0005-0000-0000-00007E610000}"/>
    <cellStyle name="Normal 2 4 2 4 3 5" xfId="8964" xr:uid="{00000000-0005-0000-0000-00007F610000}"/>
    <cellStyle name="Normal 2 4 2 4 3 5 2" xfId="25260" xr:uid="{00000000-0005-0000-0000-000080610000}"/>
    <cellStyle name="Normal 2 4 2 4 3 6" xfId="17114" xr:uid="{00000000-0005-0000-0000-000081610000}"/>
    <cellStyle name="Normal 2 4 2 4 4" xfId="1523" xr:uid="{00000000-0005-0000-0000-000082610000}"/>
    <cellStyle name="Normal 2 4 2 4 4 2" xfId="4154" xr:uid="{00000000-0005-0000-0000-000083610000}"/>
    <cellStyle name="Normal 2 4 2 4 4 2 2" xfId="12300" xr:uid="{00000000-0005-0000-0000-000084610000}"/>
    <cellStyle name="Normal 2 4 2 4 4 2 2 2" xfId="28596" xr:uid="{00000000-0005-0000-0000-000085610000}"/>
    <cellStyle name="Normal 2 4 2 4 4 2 3" xfId="20450" xr:uid="{00000000-0005-0000-0000-000086610000}"/>
    <cellStyle name="Normal 2 4 2 4 4 3" xfId="6822" xr:uid="{00000000-0005-0000-0000-000087610000}"/>
    <cellStyle name="Normal 2 4 2 4 4 3 2" xfId="14968" xr:uid="{00000000-0005-0000-0000-000088610000}"/>
    <cellStyle name="Normal 2 4 2 4 4 3 2 2" xfId="31264" xr:uid="{00000000-0005-0000-0000-000089610000}"/>
    <cellStyle name="Normal 2 4 2 4 4 3 3" xfId="23118" xr:uid="{00000000-0005-0000-0000-00008A610000}"/>
    <cellStyle name="Normal 2 4 2 4 4 4" xfId="9669" xr:uid="{00000000-0005-0000-0000-00008B610000}"/>
    <cellStyle name="Normal 2 4 2 4 4 4 2" xfId="25965" xr:uid="{00000000-0005-0000-0000-00008C610000}"/>
    <cellStyle name="Normal 2 4 2 4 4 5" xfId="17819" xr:uid="{00000000-0005-0000-0000-00008D610000}"/>
    <cellStyle name="Normal 2 4 2 4 5" xfId="2936" xr:uid="{00000000-0005-0000-0000-00008E610000}"/>
    <cellStyle name="Normal 2 4 2 4 5 2" xfId="11082" xr:uid="{00000000-0005-0000-0000-00008F610000}"/>
    <cellStyle name="Normal 2 4 2 4 5 2 2" xfId="27378" xr:uid="{00000000-0005-0000-0000-000090610000}"/>
    <cellStyle name="Normal 2 4 2 4 5 3" xfId="19232" xr:uid="{00000000-0005-0000-0000-000091610000}"/>
    <cellStyle name="Normal 2 4 2 4 6" xfId="5412" xr:uid="{00000000-0005-0000-0000-000092610000}"/>
    <cellStyle name="Normal 2 4 2 4 6 2" xfId="13558" xr:uid="{00000000-0005-0000-0000-000093610000}"/>
    <cellStyle name="Normal 2 4 2 4 6 2 2" xfId="29854" xr:uid="{00000000-0005-0000-0000-000094610000}"/>
    <cellStyle name="Normal 2 4 2 4 6 3" xfId="21708" xr:uid="{00000000-0005-0000-0000-000095610000}"/>
    <cellStyle name="Normal 2 4 2 4 7" xfId="8259" xr:uid="{00000000-0005-0000-0000-000096610000}"/>
    <cellStyle name="Normal 2 4 2 4 7 2" xfId="24555" xr:uid="{00000000-0005-0000-0000-000097610000}"/>
    <cellStyle name="Normal 2 4 2 4 8" xfId="16409" xr:uid="{00000000-0005-0000-0000-000098610000}"/>
    <cellStyle name="Normal 2 4 2 5" xfId="199" xr:uid="{00000000-0005-0000-0000-000099610000}"/>
    <cellStyle name="Normal 2 4 2 5 2" xfId="543" xr:uid="{00000000-0005-0000-0000-00009A610000}"/>
    <cellStyle name="Normal 2 4 2 5 2 2" xfId="1249" xr:uid="{00000000-0005-0000-0000-00009B610000}"/>
    <cellStyle name="Normal 2 4 2 5 2 2 2" xfId="2659" xr:uid="{00000000-0005-0000-0000-00009C610000}"/>
    <cellStyle name="Normal 2 4 2 5 2 2 2 2" xfId="5133" xr:uid="{00000000-0005-0000-0000-00009D610000}"/>
    <cellStyle name="Normal 2 4 2 5 2 2 2 2 2" xfId="13279" xr:uid="{00000000-0005-0000-0000-00009E610000}"/>
    <cellStyle name="Normal 2 4 2 5 2 2 2 2 2 2" xfId="29575" xr:uid="{00000000-0005-0000-0000-00009F610000}"/>
    <cellStyle name="Normal 2 4 2 5 2 2 2 2 3" xfId="21429" xr:uid="{00000000-0005-0000-0000-0000A0610000}"/>
    <cellStyle name="Normal 2 4 2 5 2 2 2 3" xfId="7958" xr:uid="{00000000-0005-0000-0000-0000A1610000}"/>
    <cellStyle name="Normal 2 4 2 5 2 2 2 3 2" xfId="16104" xr:uid="{00000000-0005-0000-0000-0000A2610000}"/>
    <cellStyle name="Normal 2 4 2 5 2 2 2 3 2 2" xfId="32400" xr:uid="{00000000-0005-0000-0000-0000A3610000}"/>
    <cellStyle name="Normal 2 4 2 5 2 2 2 3 3" xfId="24254" xr:uid="{00000000-0005-0000-0000-0000A4610000}"/>
    <cellStyle name="Normal 2 4 2 5 2 2 2 4" xfId="10805" xr:uid="{00000000-0005-0000-0000-0000A5610000}"/>
    <cellStyle name="Normal 2 4 2 5 2 2 2 4 2" xfId="27101" xr:uid="{00000000-0005-0000-0000-0000A6610000}"/>
    <cellStyle name="Normal 2 4 2 5 2 2 2 5" xfId="18955" xr:uid="{00000000-0005-0000-0000-0000A7610000}"/>
    <cellStyle name="Normal 2 4 2 5 2 2 3" xfId="3915" xr:uid="{00000000-0005-0000-0000-0000A8610000}"/>
    <cellStyle name="Normal 2 4 2 5 2 2 3 2" xfId="12061" xr:uid="{00000000-0005-0000-0000-0000A9610000}"/>
    <cellStyle name="Normal 2 4 2 5 2 2 3 2 2" xfId="28357" xr:uid="{00000000-0005-0000-0000-0000AA610000}"/>
    <cellStyle name="Normal 2 4 2 5 2 2 3 3" xfId="20211" xr:uid="{00000000-0005-0000-0000-0000AB610000}"/>
    <cellStyle name="Normal 2 4 2 5 2 2 4" xfId="6548" xr:uid="{00000000-0005-0000-0000-0000AC610000}"/>
    <cellStyle name="Normal 2 4 2 5 2 2 4 2" xfId="14694" xr:uid="{00000000-0005-0000-0000-0000AD610000}"/>
    <cellStyle name="Normal 2 4 2 5 2 2 4 2 2" xfId="30990" xr:uid="{00000000-0005-0000-0000-0000AE610000}"/>
    <cellStyle name="Normal 2 4 2 5 2 2 4 3" xfId="22844" xr:uid="{00000000-0005-0000-0000-0000AF610000}"/>
    <cellStyle name="Normal 2 4 2 5 2 2 5" xfId="9395" xr:uid="{00000000-0005-0000-0000-0000B0610000}"/>
    <cellStyle name="Normal 2 4 2 5 2 2 5 2" xfId="25691" xr:uid="{00000000-0005-0000-0000-0000B1610000}"/>
    <cellStyle name="Normal 2 4 2 5 2 2 6" xfId="17545" xr:uid="{00000000-0005-0000-0000-0000B2610000}"/>
    <cellStyle name="Normal 2 4 2 5 2 3" xfId="1954" xr:uid="{00000000-0005-0000-0000-0000B3610000}"/>
    <cellStyle name="Normal 2 4 2 5 2 3 2" xfId="4524" xr:uid="{00000000-0005-0000-0000-0000B4610000}"/>
    <cellStyle name="Normal 2 4 2 5 2 3 2 2" xfId="12670" xr:uid="{00000000-0005-0000-0000-0000B5610000}"/>
    <cellStyle name="Normal 2 4 2 5 2 3 2 2 2" xfId="28966" xr:uid="{00000000-0005-0000-0000-0000B6610000}"/>
    <cellStyle name="Normal 2 4 2 5 2 3 2 3" xfId="20820" xr:uid="{00000000-0005-0000-0000-0000B7610000}"/>
    <cellStyle name="Normal 2 4 2 5 2 3 3" xfId="7253" xr:uid="{00000000-0005-0000-0000-0000B8610000}"/>
    <cellStyle name="Normal 2 4 2 5 2 3 3 2" xfId="15399" xr:uid="{00000000-0005-0000-0000-0000B9610000}"/>
    <cellStyle name="Normal 2 4 2 5 2 3 3 2 2" xfId="31695" xr:uid="{00000000-0005-0000-0000-0000BA610000}"/>
    <cellStyle name="Normal 2 4 2 5 2 3 3 3" xfId="23549" xr:uid="{00000000-0005-0000-0000-0000BB610000}"/>
    <cellStyle name="Normal 2 4 2 5 2 3 4" xfId="10100" xr:uid="{00000000-0005-0000-0000-0000BC610000}"/>
    <cellStyle name="Normal 2 4 2 5 2 3 4 2" xfId="26396" xr:uid="{00000000-0005-0000-0000-0000BD610000}"/>
    <cellStyle name="Normal 2 4 2 5 2 3 5" xfId="18250" xr:uid="{00000000-0005-0000-0000-0000BE610000}"/>
    <cellStyle name="Normal 2 4 2 5 2 4" xfId="3306" xr:uid="{00000000-0005-0000-0000-0000BF610000}"/>
    <cellStyle name="Normal 2 4 2 5 2 4 2" xfId="11452" xr:uid="{00000000-0005-0000-0000-0000C0610000}"/>
    <cellStyle name="Normal 2 4 2 5 2 4 2 2" xfId="27748" xr:uid="{00000000-0005-0000-0000-0000C1610000}"/>
    <cellStyle name="Normal 2 4 2 5 2 4 3" xfId="19602" xr:uid="{00000000-0005-0000-0000-0000C2610000}"/>
    <cellStyle name="Normal 2 4 2 5 2 5" xfId="5843" xr:uid="{00000000-0005-0000-0000-0000C3610000}"/>
    <cellStyle name="Normal 2 4 2 5 2 5 2" xfId="13989" xr:uid="{00000000-0005-0000-0000-0000C4610000}"/>
    <cellStyle name="Normal 2 4 2 5 2 5 2 2" xfId="30285" xr:uid="{00000000-0005-0000-0000-0000C5610000}"/>
    <cellStyle name="Normal 2 4 2 5 2 5 3" xfId="22139" xr:uid="{00000000-0005-0000-0000-0000C6610000}"/>
    <cellStyle name="Normal 2 4 2 5 2 6" xfId="8690" xr:uid="{00000000-0005-0000-0000-0000C7610000}"/>
    <cellStyle name="Normal 2 4 2 5 2 6 2" xfId="24986" xr:uid="{00000000-0005-0000-0000-0000C8610000}"/>
    <cellStyle name="Normal 2 4 2 5 2 7" xfId="16840" xr:uid="{00000000-0005-0000-0000-0000C9610000}"/>
    <cellStyle name="Normal 2 4 2 5 3" xfId="905" xr:uid="{00000000-0005-0000-0000-0000CA610000}"/>
    <cellStyle name="Normal 2 4 2 5 3 2" xfId="2315" xr:uid="{00000000-0005-0000-0000-0000CB610000}"/>
    <cellStyle name="Normal 2 4 2 5 3 2 2" xfId="4837" xr:uid="{00000000-0005-0000-0000-0000CC610000}"/>
    <cellStyle name="Normal 2 4 2 5 3 2 2 2" xfId="12983" xr:uid="{00000000-0005-0000-0000-0000CD610000}"/>
    <cellStyle name="Normal 2 4 2 5 3 2 2 2 2" xfId="29279" xr:uid="{00000000-0005-0000-0000-0000CE610000}"/>
    <cellStyle name="Normal 2 4 2 5 3 2 2 3" xfId="21133" xr:uid="{00000000-0005-0000-0000-0000CF610000}"/>
    <cellStyle name="Normal 2 4 2 5 3 2 3" xfId="7614" xr:uid="{00000000-0005-0000-0000-0000D0610000}"/>
    <cellStyle name="Normal 2 4 2 5 3 2 3 2" xfId="15760" xr:uid="{00000000-0005-0000-0000-0000D1610000}"/>
    <cellStyle name="Normal 2 4 2 5 3 2 3 2 2" xfId="32056" xr:uid="{00000000-0005-0000-0000-0000D2610000}"/>
    <cellStyle name="Normal 2 4 2 5 3 2 3 3" xfId="23910" xr:uid="{00000000-0005-0000-0000-0000D3610000}"/>
    <cellStyle name="Normal 2 4 2 5 3 2 4" xfId="10461" xr:uid="{00000000-0005-0000-0000-0000D4610000}"/>
    <cellStyle name="Normal 2 4 2 5 3 2 4 2" xfId="26757" xr:uid="{00000000-0005-0000-0000-0000D5610000}"/>
    <cellStyle name="Normal 2 4 2 5 3 2 5" xfId="18611" xr:uid="{00000000-0005-0000-0000-0000D6610000}"/>
    <cellStyle name="Normal 2 4 2 5 3 3" xfId="3619" xr:uid="{00000000-0005-0000-0000-0000D7610000}"/>
    <cellStyle name="Normal 2 4 2 5 3 3 2" xfId="11765" xr:uid="{00000000-0005-0000-0000-0000D8610000}"/>
    <cellStyle name="Normal 2 4 2 5 3 3 2 2" xfId="28061" xr:uid="{00000000-0005-0000-0000-0000D9610000}"/>
    <cellStyle name="Normal 2 4 2 5 3 3 3" xfId="19915" xr:uid="{00000000-0005-0000-0000-0000DA610000}"/>
    <cellStyle name="Normal 2 4 2 5 3 4" xfId="6204" xr:uid="{00000000-0005-0000-0000-0000DB610000}"/>
    <cellStyle name="Normal 2 4 2 5 3 4 2" xfId="14350" xr:uid="{00000000-0005-0000-0000-0000DC610000}"/>
    <cellStyle name="Normal 2 4 2 5 3 4 2 2" xfId="30646" xr:uid="{00000000-0005-0000-0000-0000DD610000}"/>
    <cellStyle name="Normal 2 4 2 5 3 4 3" xfId="22500" xr:uid="{00000000-0005-0000-0000-0000DE610000}"/>
    <cellStyle name="Normal 2 4 2 5 3 5" xfId="9051" xr:uid="{00000000-0005-0000-0000-0000DF610000}"/>
    <cellStyle name="Normal 2 4 2 5 3 5 2" xfId="25347" xr:uid="{00000000-0005-0000-0000-0000E0610000}"/>
    <cellStyle name="Normal 2 4 2 5 3 6" xfId="17201" xr:uid="{00000000-0005-0000-0000-0000E1610000}"/>
    <cellStyle name="Normal 2 4 2 5 4" xfId="1610" xr:uid="{00000000-0005-0000-0000-0000E2610000}"/>
    <cellStyle name="Normal 2 4 2 5 4 2" xfId="4228" xr:uid="{00000000-0005-0000-0000-0000E3610000}"/>
    <cellStyle name="Normal 2 4 2 5 4 2 2" xfId="12374" xr:uid="{00000000-0005-0000-0000-0000E4610000}"/>
    <cellStyle name="Normal 2 4 2 5 4 2 2 2" xfId="28670" xr:uid="{00000000-0005-0000-0000-0000E5610000}"/>
    <cellStyle name="Normal 2 4 2 5 4 2 3" xfId="20524" xr:uid="{00000000-0005-0000-0000-0000E6610000}"/>
    <cellStyle name="Normal 2 4 2 5 4 3" xfId="6909" xr:uid="{00000000-0005-0000-0000-0000E7610000}"/>
    <cellStyle name="Normal 2 4 2 5 4 3 2" xfId="15055" xr:uid="{00000000-0005-0000-0000-0000E8610000}"/>
    <cellStyle name="Normal 2 4 2 5 4 3 2 2" xfId="31351" xr:uid="{00000000-0005-0000-0000-0000E9610000}"/>
    <cellStyle name="Normal 2 4 2 5 4 3 3" xfId="23205" xr:uid="{00000000-0005-0000-0000-0000EA610000}"/>
    <cellStyle name="Normal 2 4 2 5 4 4" xfId="9756" xr:uid="{00000000-0005-0000-0000-0000EB610000}"/>
    <cellStyle name="Normal 2 4 2 5 4 4 2" xfId="26052" xr:uid="{00000000-0005-0000-0000-0000EC610000}"/>
    <cellStyle name="Normal 2 4 2 5 4 5" xfId="17906" xr:uid="{00000000-0005-0000-0000-0000ED610000}"/>
    <cellStyle name="Normal 2 4 2 5 5" xfId="3010" xr:uid="{00000000-0005-0000-0000-0000EE610000}"/>
    <cellStyle name="Normal 2 4 2 5 5 2" xfId="11156" xr:uid="{00000000-0005-0000-0000-0000EF610000}"/>
    <cellStyle name="Normal 2 4 2 5 5 2 2" xfId="27452" xr:uid="{00000000-0005-0000-0000-0000F0610000}"/>
    <cellStyle name="Normal 2 4 2 5 5 3" xfId="19306" xr:uid="{00000000-0005-0000-0000-0000F1610000}"/>
    <cellStyle name="Normal 2 4 2 5 6" xfId="5499" xr:uid="{00000000-0005-0000-0000-0000F2610000}"/>
    <cellStyle name="Normal 2 4 2 5 6 2" xfId="13645" xr:uid="{00000000-0005-0000-0000-0000F3610000}"/>
    <cellStyle name="Normal 2 4 2 5 6 2 2" xfId="29941" xr:uid="{00000000-0005-0000-0000-0000F4610000}"/>
    <cellStyle name="Normal 2 4 2 5 6 3" xfId="21795" xr:uid="{00000000-0005-0000-0000-0000F5610000}"/>
    <cellStyle name="Normal 2 4 2 5 7" xfId="8346" xr:uid="{00000000-0005-0000-0000-0000F6610000}"/>
    <cellStyle name="Normal 2 4 2 5 7 2" xfId="24642" xr:uid="{00000000-0005-0000-0000-0000F7610000}"/>
    <cellStyle name="Normal 2 4 2 5 8" xfId="16496" xr:uid="{00000000-0005-0000-0000-0000F8610000}"/>
    <cellStyle name="Normal 2 4 2 6" xfId="276" xr:uid="{00000000-0005-0000-0000-0000F9610000}"/>
    <cellStyle name="Normal 2 4 2 6 2" xfId="620" xr:uid="{00000000-0005-0000-0000-0000FA610000}"/>
    <cellStyle name="Normal 2 4 2 6 2 2" xfId="1326" xr:uid="{00000000-0005-0000-0000-0000FB610000}"/>
    <cellStyle name="Normal 2 4 2 6 2 2 2" xfId="2736" xr:uid="{00000000-0005-0000-0000-0000FC610000}"/>
    <cellStyle name="Normal 2 4 2 6 2 2 2 2" xfId="5207" xr:uid="{00000000-0005-0000-0000-0000FD610000}"/>
    <cellStyle name="Normal 2 4 2 6 2 2 2 2 2" xfId="13353" xr:uid="{00000000-0005-0000-0000-0000FE610000}"/>
    <cellStyle name="Normal 2 4 2 6 2 2 2 2 2 2" xfId="29649" xr:uid="{00000000-0005-0000-0000-0000FF610000}"/>
    <cellStyle name="Normal 2 4 2 6 2 2 2 2 3" xfId="21503" xr:uid="{00000000-0005-0000-0000-000000620000}"/>
    <cellStyle name="Normal 2 4 2 6 2 2 2 3" xfId="8035" xr:uid="{00000000-0005-0000-0000-000001620000}"/>
    <cellStyle name="Normal 2 4 2 6 2 2 2 3 2" xfId="16181" xr:uid="{00000000-0005-0000-0000-000002620000}"/>
    <cellStyle name="Normal 2 4 2 6 2 2 2 3 2 2" xfId="32477" xr:uid="{00000000-0005-0000-0000-000003620000}"/>
    <cellStyle name="Normal 2 4 2 6 2 2 2 3 3" xfId="24331" xr:uid="{00000000-0005-0000-0000-000004620000}"/>
    <cellStyle name="Normal 2 4 2 6 2 2 2 4" xfId="10882" xr:uid="{00000000-0005-0000-0000-000005620000}"/>
    <cellStyle name="Normal 2 4 2 6 2 2 2 4 2" xfId="27178" xr:uid="{00000000-0005-0000-0000-000006620000}"/>
    <cellStyle name="Normal 2 4 2 6 2 2 2 5" xfId="19032" xr:uid="{00000000-0005-0000-0000-000007620000}"/>
    <cellStyle name="Normal 2 4 2 6 2 2 3" xfId="3989" xr:uid="{00000000-0005-0000-0000-000008620000}"/>
    <cellStyle name="Normal 2 4 2 6 2 2 3 2" xfId="12135" xr:uid="{00000000-0005-0000-0000-000009620000}"/>
    <cellStyle name="Normal 2 4 2 6 2 2 3 2 2" xfId="28431" xr:uid="{00000000-0005-0000-0000-00000A620000}"/>
    <cellStyle name="Normal 2 4 2 6 2 2 3 3" xfId="20285" xr:uid="{00000000-0005-0000-0000-00000B620000}"/>
    <cellStyle name="Normal 2 4 2 6 2 2 4" xfId="6625" xr:uid="{00000000-0005-0000-0000-00000C620000}"/>
    <cellStyle name="Normal 2 4 2 6 2 2 4 2" xfId="14771" xr:uid="{00000000-0005-0000-0000-00000D620000}"/>
    <cellStyle name="Normal 2 4 2 6 2 2 4 2 2" xfId="31067" xr:uid="{00000000-0005-0000-0000-00000E620000}"/>
    <cellStyle name="Normal 2 4 2 6 2 2 4 3" xfId="22921" xr:uid="{00000000-0005-0000-0000-00000F620000}"/>
    <cellStyle name="Normal 2 4 2 6 2 2 5" xfId="9472" xr:uid="{00000000-0005-0000-0000-000010620000}"/>
    <cellStyle name="Normal 2 4 2 6 2 2 5 2" xfId="25768" xr:uid="{00000000-0005-0000-0000-000011620000}"/>
    <cellStyle name="Normal 2 4 2 6 2 2 6" xfId="17622" xr:uid="{00000000-0005-0000-0000-000012620000}"/>
    <cellStyle name="Normal 2 4 2 6 2 3" xfId="2031" xr:uid="{00000000-0005-0000-0000-000013620000}"/>
    <cellStyle name="Normal 2 4 2 6 2 3 2" xfId="4598" xr:uid="{00000000-0005-0000-0000-000014620000}"/>
    <cellStyle name="Normal 2 4 2 6 2 3 2 2" xfId="12744" xr:uid="{00000000-0005-0000-0000-000015620000}"/>
    <cellStyle name="Normal 2 4 2 6 2 3 2 2 2" xfId="29040" xr:uid="{00000000-0005-0000-0000-000016620000}"/>
    <cellStyle name="Normal 2 4 2 6 2 3 2 3" xfId="20894" xr:uid="{00000000-0005-0000-0000-000017620000}"/>
    <cellStyle name="Normal 2 4 2 6 2 3 3" xfId="7330" xr:uid="{00000000-0005-0000-0000-000018620000}"/>
    <cellStyle name="Normal 2 4 2 6 2 3 3 2" xfId="15476" xr:uid="{00000000-0005-0000-0000-000019620000}"/>
    <cellStyle name="Normal 2 4 2 6 2 3 3 2 2" xfId="31772" xr:uid="{00000000-0005-0000-0000-00001A620000}"/>
    <cellStyle name="Normal 2 4 2 6 2 3 3 3" xfId="23626" xr:uid="{00000000-0005-0000-0000-00001B620000}"/>
    <cellStyle name="Normal 2 4 2 6 2 3 4" xfId="10177" xr:uid="{00000000-0005-0000-0000-00001C620000}"/>
    <cellStyle name="Normal 2 4 2 6 2 3 4 2" xfId="26473" xr:uid="{00000000-0005-0000-0000-00001D620000}"/>
    <cellStyle name="Normal 2 4 2 6 2 3 5" xfId="18327" xr:uid="{00000000-0005-0000-0000-00001E620000}"/>
    <cellStyle name="Normal 2 4 2 6 2 4" xfId="3380" xr:uid="{00000000-0005-0000-0000-00001F620000}"/>
    <cellStyle name="Normal 2 4 2 6 2 4 2" xfId="11526" xr:uid="{00000000-0005-0000-0000-000020620000}"/>
    <cellStyle name="Normal 2 4 2 6 2 4 2 2" xfId="27822" xr:uid="{00000000-0005-0000-0000-000021620000}"/>
    <cellStyle name="Normal 2 4 2 6 2 4 3" xfId="19676" xr:uid="{00000000-0005-0000-0000-000022620000}"/>
    <cellStyle name="Normal 2 4 2 6 2 5" xfId="5920" xr:uid="{00000000-0005-0000-0000-000023620000}"/>
    <cellStyle name="Normal 2 4 2 6 2 5 2" xfId="14066" xr:uid="{00000000-0005-0000-0000-000024620000}"/>
    <cellStyle name="Normal 2 4 2 6 2 5 2 2" xfId="30362" xr:uid="{00000000-0005-0000-0000-000025620000}"/>
    <cellStyle name="Normal 2 4 2 6 2 5 3" xfId="22216" xr:uid="{00000000-0005-0000-0000-000026620000}"/>
    <cellStyle name="Normal 2 4 2 6 2 6" xfId="8767" xr:uid="{00000000-0005-0000-0000-000027620000}"/>
    <cellStyle name="Normal 2 4 2 6 2 6 2" xfId="25063" xr:uid="{00000000-0005-0000-0000-000028620000}"/>
    <cellStyle name="Normal 2 4 2 6 2 7" xfId="16917" xr:uid="{00000000-0005-0000-0000-000029620000}"/>
    <cellStyle name="Normal 2 4 2 6 3" xfId="982" xr:uid="{00000000-0005-0000-0000-00002A620000}"/>
    <cellStyle name="Normal 2 4 2 6 3 2" xfId="2392" xr:uid="{00000000-0005-0000-0000-00002B620000}"/>
    <cellStyle name="Normal 2 4 2 6 3 2 2" xfId="4911" xr:uid="{00000000-0005-0000-0000-00002C620000}"/>
    <cellStyle name="Normal 2 4 2 6 3 2 2 2" xfId="13057" xr:uid="{00000000-0005-0000-0000-00002D620000}"/>
    <cellStyle name="Normal 2 4 2 6 3 2 2 2 2" xfId="29353" xr:uid="{00000000-0005-0000-0000-00002E620000}"/>
    <cellStyle name="Normal 2 4 2 6 3 2 2 3" xfId="21207" xr:uid="{00000000-0005-0000-0000-00002F620000}"/>
    <cellStyle name="Normal 2 4 2 6 3 2 3" xfId="7691" xr:uid="{00000000-0005-0000-0000-000030620000}"/>
    <cellStyle name="Normal 2 4 2 6 3 2 3 2" xfId="15837" xr:uid="{00000000-0005-0000-0000-000031620000}"/>
    <cellStyle name="Normal 2 4 2 6 3 2 3 2 2" xfId="32133" xr:uid="{00000000-0005-0000-0000-000032620000}"/>
    <cellStyle name="Normal 2 4 2 6 3 2 3 3" xfId="23987" xr:uid="{00000000-0005-0000-0000-000033620000}"/>
    <cellStyle name="Normal 2 4 2 6 3 2 4" xfId="10538" xr:uid="{00000000-0005-0000-0000-000034620000}"/>
    <cellStyle name="Normal 2 4 2 6 3 2 4 2" xfId="26834" xr:uid="{00000000-0005-0000-0000-000035620000}"/>
    <cellStyle name="Normal 2 4 2 6 3 2 5" xfId="18688" xr:uid="{00000000-0005-0000-0000-000036620000}"/>
    <cellStyle name="Normal 2 4 2 6 3 3" xfId="3693" xr:uid="{00000000-0005-0000-0000-000037620000}"/>
    <cellStyle name="Normal 2 4 2 6 3 3 2" xfId="11839" xr:uid="{00000000-0005-0000-0000-000038620000}"/>
    <cellStyle name="Normal 2 4 2 6 3 3 2 2" xfId="28135" xr:uid="{00000000-0005-0000-0000-000039620000}"/>
    <cellStyle name="Normal 2 4 2 6 3 3 3" xfId="19989" xr:uid="{00000000-0005-0000-0000-00003A620000}"/>
    <cellStyle name="Normal 2 4 2 6 3 4" xfId="6281" xr:uid="{00000000-0005-0000-0000-00003B620000}"/>
    <cellStyle name="Normal 2 4 2 6 3 4 2" xfId="14427" xr:uid="{00000000-0005-0000-0000-00003C620000}"/>
    <cellStyle name="Normal 2 4 2 6 3 4 2 2" xfId="30723" xr:uid="{00000000-0005-0000-0000-00003D620000}"/>
    <cellStyle name="Normal 2 4 2 6 3 4 3" xfId="22577" xr:uid="{00000000-0005-0000-0000-00003E620000}"/>
    <cellStyle name="Normal 2 4 2 6 3 5" xfId="9128" xr:uid="{00000000-0005-0000-0000-00003F620000}"/>
    <cellStyle name="Normal 2 4 2 6 3 5 2" xfId="25424" xr:uid="{00000000-0005-0000-0000-000040620000}"/>
    <cellStyle name="Normal 2 4 2 6 3 6" xfId="17278" xr:uid="{00000000-0005-0000-0000-000041620000}"/>
    <cellStyle name="Normal 2 4 2 6 4" xfId="1687" xr:uid="{00000000-0005-0000-0000-000042620000}"/>
    <cellStyle name="Normal 2 4 2 6 4 2" xfId="4302" xr:uid="{00000000-0005-0000-0000-000043620000}"/>
    <cellStyle name="Normal 2 4 2 6 4 2 2" xfId="12448" xr:uid="{00000000-0005-0000-0000-000044620000}"/>
    <cellStyle name="Normal 2 4 2 6 4 2 2 2" xfId="28744" xr:uid="{00000000-0005-0000-0000-000045620000}"/>
    <cellStyle name="Normal 2 4 2 6 4 2 3" xfId="20598" xr:uid="{00000000-0005-0000-0000-000046620000}"/>
    <cellStyle name="Normal 2 4 2 6 4 3" xfId="6986" xr:uid="{00000000-0005-0000-0000-000047620000}"/>
    <cellStyle name="Normal 2 4 2 6 4 3 2" xfId="15132" xr:uid="{00000000-0005-0000-0000-000048620000}"/>
    <cellStyle name="Normal 2 4 2 6 4 3 2 2" xfId="31428" xr:uid="{00000000-0005-0000-0000-000049620000}"/>
    <cellStyle name="Normal 2 4 2 6 4 3 3" xfId="23282" xr:uid="{00000000-0005-0000-0000-00004A620000}"/>
    <cellStyle name="Normal 2 4 2 6 4 4" xfId="9833" xr:uid="{00000000-0005-0000-0000-00004B620000}"/>
    <cellStyle name="Normal 2 4 2 6 4 4 2" xfId="26129" xr:uid="{00000000-0005-0000-0000-00004C620000}"/>
    <cellStyle name="Normal 2 4 2 6 4 5" xfId="17983" xr:uid="{00000000-0005-0000-0000-00004D620000}"/>
    <cellStyle name="Normal 2 4 2 6 5" xfId="3084" xr:uid="{00000000-0005-0000-0000-00004E620000}"/>
    <cellStyle name="Normal 2 4 2 6 5 2" xfId="11230" xr:uid="{00000000-0005-0000-0000-00004F620000}"/>
    <cellStyle name="Normal 2 4 2 6 5 2 2" xfId="27526" xr:uid="{00000000-0005-0000-0000-000050620000}"/>
    <cellStyle name="Normal 2 4 2 6 5 3" xfId="19380" xr:uid="{00000000-0005-0000-0000-000051620000}"/>
    <cellStyle name="Normal 2 4 2 6 6" xfId="5576" xr:uid="{00000000-0005-0000-0000-000052620000}"/>
    <cellStyle name="Normal 2 4 2 6 6 2" xfId="13722" xr:uid="{00000000-0005-0000-0000-000053620000}"/>
    <cellStyle name="Normal 2 4 2 6 6 2 2" xfId="30018" xr:uid="{00000000-0005-0000-0000-000054620000}"/>
    <cellStyle name="Normal 2 4 2 6 6 3" xfId="21872" xr:uid="{00000000-0005-0000-0000-000055620000}"/>
    <cellStyle name="Normal 2 4 2 6 7" xfId="8423" xr:uid="{00000000-0005-0000-0000-000056620000}"/>
    <cellStyle name="Normal 2 4 2 6 7 2" xfId="24719" xr:uid="{00000000-0005-0000-0000-000057620000}"/>
    <cellStyle name="Normal 2 4 2 6 8" xfId="16573" xr:uid="{00000000-0005-0000-0000-000058620000}"/>
    <cellStyle name="Normal 2 4 2 7" xfId="366" xr:uid="{00000000-0005-0000-0000-000059620000}"/>
    <cellStyle name="Normal 2 4 2 7 2" xfId="1072" xr:uid="{00000000-0005-0000-0000-00005A620000}"/>
    <cellStyle name="Normal 2 4 2 7 2 2" xfId="2482" xr:uid="{00000000-0005-0000-0000-00005B620000}"/>
    <cellStyle name="Normal 2 4 2 7 2 2 2" xfId="4985" xr:uid="{00000000-0005-0000-0000-00005C620000}"/>
    <cellStyle name="Normal 2 4 2 7 2 2 2 2" xfId="13131" xr:uid="{00000000-0005-0000-0000-00005D620000}"/>
    <cellStyle name="Normal 2 4 2 7 2 2 2 2 2" xfId="29427" xr:uid="{00000000-0005-0000-0000-00005E620000}"/>
    <cellStyle name="Normal 2 4 2 7 2 2 2 3" xfId="21281" xr:uid="{00000000-0005-0000-0000-00005F620000}"/>
    <cellStyle name="Normal 2 4 2 7 2 2 3" xfId="7781" xr:uid="{00000000-0005-0000-0000-000060620000}"/>
    <cellStyle name="Normal 2 4 2 7 2 2 3 2" xfId="15927" xr:uid="{00000000-0005-0000-0000-000061620000}"/>
    <cellStyle name="Normal 2 4 2 7 2 2 3 2 2" xfId="32223" xr:uid="{00000000-0005-0000-0000-000062620000}"/>
    <cellStyle name="Normal 2 4 2 7 2 2 3 3" xfId="24077" xr:uid="{00000000-0005-0000-0000-000063620000}"/>
    <cellStyle name="Normal 2 4 2 7 2 2 4" xfId="10628" xr:uid="{00000000-0005-0000-0000-000064620000}"/>
    <cellStyle name="Normal 2 4 2 7 2 2 4 2" xfId="26924" xr:uid="{00000000-0005-0000-0000-000065620000}"/>
    <cellStyle name="Normal 2 4 2 7 2 2 5" xfId="18778" xr:uid="{00000000-0005-0000-0000-000066620000}"/>
    <cellStyle name="Normal 2 4 2 7 2 3" xfId="3767" xr:uid="{00000000-0005-0000-0000-000067620000}"/>
    <cellStyle name="Normal 2 4 2 7 2 3 2" xfId="11913" xr:uid="{00000000-0005-0000-0000-000068620000}"/>
    <cellStyle name="Normal 2 4 2 7 2 3 2 2" xfId="28209" xr:uid="{00000000-0005-0000-0000-000069620000}"/>
    <cellStyle name="Normal 2 4 2 7 2 3 3" xfId="20063" xr:uid="{00000000-0005-0000-0000-00006A620000}"/>
    <cellStyle name="Normal 2 4 2 7 2 4" xfId="6371" xr:uid="{00000000-0005-0000-0000-00006B620000}"/>
    <cellStyle name="Normal 2 4 2 7 2 4 2" xfId="14517" xr:uid="{00000000-0005-0000-0000-00006C620000}"/>
    <cellStyle name="Normal 2 4 2 7 2 4 2 2" xfId="30813" xr:uid="{00000000-0005-0000-0000-00006D620000}"/>
    <cellStyle name="Normal 2 4 2 7 2 4 3" xfId="22667" xr:uid="{00000000-0005-0000-0000-00006E620000}"/>
    <cellStyle name="Normal 2 4 2 7 2 5" xfId="9218" xr:uid="{00000000-0005-0000-0000-00006F620000}"/>
    <cellStyle name="Normal 2 4 2 7 2 5 2" xfId="25514" xr:uid="{00000000-0005-0000-0000-000070620000}"/>
    <cellStyle name="Normal 2 4 2 7 2 6" xfId="17368" xr:uid="{00000000-0005-0000-0000-000071620000}"/>
    <cellStyle name="Normal 2 4 2 7 3" xfId="1777" xr:uid="{00000000-0005-0000-0000-000072620000}"/>
    <cellStyle name="Normal 2 4 2 7 3 2" xfId="4376" xr:uid="{00000000-0005-0000-0000-000073620000}"/>
    <cellStyle name="Normal 2 4 2 7 3 2 2" xfId="12522" xr:uid="{00000000-0005-0000-0000-000074620000}"/>
    <cellStyle name="Normal 2 4 2 7 3 2 2 2" xfId="28818" xr:uid="{00000000-0005-0000-0000-000075620000}"/>
    <cellStyle name="Normal 2 4 2 7 3 2 3" xfId="20672" xr:uid="{00000000-0005-0000-0000-000076620000}"/>
    <cellStyle name="Normal 2 4 2 7 3 3" xfId="7076" xr:uid="{00000000-0005-0000-0000-000077620000}"/>
    <cellStyle name="Normal 2 4 2 7 3 3 2" xfId="15222" xr:uid="{00000000-0005-0000-0000-000078620000}"/>
    <cellStyle name="Normal 2 4 2 7 3 3 2 2" xfId="31518" xr:uid="{00000000-0005-0000-0000-000079620000}"/>
    <cellStyle name="Normal 2 4 2 7 3 3 3" xfId="23372" xr:uid="{00000000-0005-0000-0000-00007A620000}"/>
    <cellStyle name="Normal 2 4 2 7 3 4" xfId="9923" xr:uid="{00000000-0005-0000-0000-00007B620000}"/>
    <cellStyle name="Normal 2 4 2 7 3 4 2" xfId="26219" xr:uid="{00000000-0005-0000-0000-00007C620000}"/>
    <cellStyle name="Normal 2 4 2 7 3 5" xfId="18073" xr:uid="{00000000-0005-0000-0000-00007D620000}"/>
    <cellStyle name="Normal 2 4 2 7 4" xfId="3158" xr:uid="{00000000-0005-0000-0000-00007E620000}"/>
    <cellStyle name="Normal 2 4 2 7 4 2" xfId="11304" xr:uid="{00000000-0005-0000-0000-00007F620000}"/>
    <cellStyle name="Normal 2 4 2 7 4 2 2" xfId="27600" xr:uid="{00000000-0005-0000-0000-000080620000}"/>
    <cellStyle name="Normal 2 4 2 7 4 3" xfId="19454" xr:uid="{00000000-0005-0000-0000-000081620000}"/>
    <cellStyle name="Normal 2 4 2 7 5" xfId="5666" xr:uid="{00000000-0005-0000-0000-000082620000}"/>
    <cellStyle name="Normal 2 4 2 7 5 2" xfId="13812" xr:uid="{00000000-0005-0000-0000-000083620000}"/>
    <cellStyle name="Normal 2 4 2 7 5 2 2" xfId="30108" xr:uid="{00000000-0005-0000-0000-000084620000}"/>
    <cellStyle name="Normal 2 4 2 7 5 3" xfId="21962" xr:uid="{00000000-0005-0000-0000-000085620000}"/>
    <cellStyle name="Normal 2 4 2 7 6" xfId="8513" xr:uid="{00000000-0005-0000-0000-000086620000}"/>
    <cellStyle name="Normal 2 4 2 7 6 2" xfId="24809" xr:uid="{00000000-0005-0000-0000-000087620000}"/>
    <cellStyle name="Normal 2 4 2 7 7" xfId="16663" xr:uid="{00000000-0005-0000-0000-000088620000}"/>
    <cellStyle name="Normal 2 4 2 8" xfId="728" xr:uid="{00000000-0005-0000-0000-000089620000}"/>
    <cellStyle name="Normal 2 4 2 8 2" xfId="2138" xr:uid="{00000000-0005-0000-0000-00008A620000}"/>
    <cellStyle name="Normal 2 4 2 8 2 2" xfId="4689" xr:uid="{00000000-0005-0000-0000-00008B620000}"/>
    <cellStyle name="Normal 2 4 2 8 2 2 2" xfId="12835" xr:uid="{00000000-0005-0000-0000-00008C620000}"/>
    <cellStyle name="Normal 2 4 2 8 2 2 2 2" xfId="29131" xr:uid="{00000000-0005-0000-0000-00008D620000}"/>
    <cellStyle name="Normal 2 4 2 8 2 2 3" xfId="20985" xr:uid="{00000000-0005-0000-0000-00008E620000}"/>
    <cellStyle name="Normal 2 4 2 8 2 3" xfId="7437" xr:uid="{00000000-0005-0000-0000-00008F620000}"/>
    <cellStyle name="Normal 2 4 2 8 2 3 2" xfId="15583" xr:uid="{00000000-0005-0000-0000-000090620000}"/>
    <cellStyle name="Normal 2 4 2 8 2 3 2 2" xfId="31879" xr:uid="{00000000-0005-0000-0000-000091620000}"/>
    <cellStyle name="Normal 2 4 2 8 2 3 3" xfId="23733" xr:uid="{00000000-0005-0000-0000-000092620000}"/>
    <cellStyle name="Normal 2 4 2 8 2 4" xfId="10284" xr:uid="{00000000-0005-0000-0000-000093620000}"/>
    <cellStyle name="Normal 2 4 2 8 2 4 2" xfId="26580" xr:uid="{00000000-0005-0000-0000-000094620000}"/>
    <cellStyle name="Normal 2 4 2 8 2 5" xfId="18434" xr:uid="{00000000-0005-0000-0000-000095620000}"/>
    <cellStyle name="Normal 2 4 2 8 3" xfId="3471" xr:uid="{00000000-0005-0000-0000-000096620000}"/>
    <cellStyle name="Normal 2 4 2 8 3 2" xfId="11617" xr:uid="{00000000-0005-0000-0000-000097620000}"/>
    <cellStyle name="Normal 2 4 2 8 3 2 2" xfId="27913" xr:uid="{00000000-0005-0000-0000-000098620000}"/>
    <cellStyle name="Normal 2 4 2 8 3 3" xfId="19767" xr:uid="{00000000-0005-0000-0000-000099620000}"/>
    <cellStyle name="Normal 2 4 2 8 4" xfId="6027" xr:uid="{00000000-0005-0000-0000-00009A620000}"/>
    <cellStyle name="Normal 2 4 2 8 4 2" xfId="14173" xr:uid="{00000000-0005-0000-0000-00009B620000}"/>
    <cellStyle name="Normal 2 4 2 8 4 2 2" xfId="30469" xr:uid="{00000000-0005-0000-0000-00009C620000}"/>
    <cellStyle name="Normal 2 4 2 8 4 3" xfId="22323" xr:uid="{00000000-0005-0000-0000-00009D620000}"/>
    <cellStyle name="Normal 2 4 2 8 5" xfId="8874" xr:uid="{00000000-0005-0000-0000-00009E620000}"/>
    <cellStyle name="Normal 2 4 2 8 5 2" xfId="25170" xr:uid="{00000000-0005-0000-0000-00009F620000}"/>
    <cellStyle name="Normal 2 4 2 8 6" xfId="17024" xr:uid="{00000000-0005-0000-0000-0000A0620000}"/>
    <cellStyle name="Normal 2 4 2 9" xfId="1433" xr:uid="{00000000-0005-0000-0000-0000A1620000}"/>
    <cellStyle name="Normal 2 4 2 9 2" xfId="4080" xr:uid="{00000000-0005-0000-0000-0000A2620000}"/>
    <cellStyle name="Normal 2 4 2 9 2 2" xfId="12226" xr:uid="{00000000-0005-0000-0000-0000A3620000}"/>
    <cellStyle name="Normal 2 4 2 9 2 2 2" xfId="28522" xr:uid="{00000000-0005-0000-0000-0000A4620000}"/>
    <cellStyle name="Normal 2 4 2 9 2 3" xfId="20376" xr:uid="{00000000-0005-0000-0000-0000A5620000}"/>
    <cellStyle name="Normal 2 4 2 9 3" xfId="6732" xr:uid="{00000000-0005-0000-0000-0000A6620000}"/>
    <cellStyle name="Normal 2 4 2 9 3 2" xfId="14878" xr:uid="{00000000-0005-0000-0000-0000A7620000}"/>
    <cellStyle name="Normal 2 4 2 9 3 2 2" xfId="31174" xr:uid="{00000000-0005-0000-0000-0000A8620000}"/>
    <cellStyle name="Normal 2 4 2 9 3 3" xfId="23028" xr:uid="{00000000-0005-0000-0000-0000A9620000}"/>
    <cellStyle name="Normal 2 4 2 9 4" xfId="9579" xr:uid="{00000000-0005-0000-0000-0000AA620000}"/>
    <cellStyle name="Normal 2 4 2 9 4 2" xfId="25875" xr:uid="{00000000-0005-0000-0000-0000AB620000}"/>
    <cellStyle name="Normal 2 4 2 9 5" xfId="17729" xr:uid="{00000000-0005-0000-0000-0000AC620000}"/>
    <cellStyle name="Normal 2 4 3" xfId="33" xr:uid="{00000000-0005-0000-0000-0000AD620000}"/>
    <cellStyle name="Normal 2 4 3 10" xfId="5333" xr:uid="{00000000-0005-0000-0000-0000AE620000}"/>
    <cellStyle name="Normal 2 4 3 10 2" xfId="13479" xr:uid="{00000000-0005-0000-0000-0000AF620000}"/>
    <cellStyle name="Normal 2 4 3 10 2 2" xfId="29775" xr:uid="{00000000-0005-0000-0000-0000B0620000}"/>
    <cellStyle name="Normal 2 4 3 10 3" xfId="21629" xr:uid="{00000000-0005-0000-0000-0000B1620000}"/>
    <cellStyle name="Normal 2 4 3 11" xfId="8180" xr:uid="{00000000-0005-0000-0000-0000B2620000}"/>
    <cellStyle name="Normal 2 4 3 11 2" xfId="24476" xr:uid="{00000000-0005-0000-0000-0000B3620000}"/>
    <cellStyle name="Normal 2 4 3 12" xfId="16330" xr:uid="{00000000-0005-0000-0000-0000B4620000}"/>
    <cellStyle name="Normal 2 4 3 2" xfId="77" xr:uid="{00000000-0005-0000-0000-0000B5620000}"/>
    <cellStyle name="Normal 2 4 3 2 10" xfId="8224" xr:uid="{00000000-0005-0000-0000-0000B6620000}"/>
    <cellStyle name="Normal 2 4 3 2 10 2" xfId="24520" xr:uid="{00000000-0005-0000-0000-0000B7620000}"/>
    <cellStyle name="Normal 2 4 3 2 11" xfId="16374" xr:uid="{00000000-0005-0000-0000-0000B8620000}"/>
    <cellStyle name="Normal 2 4 3 2 2" xfId="167" xr:uid="{00000000-0005-0000-0000-0000B9620000}"/>
    <cellStyle name="Normal 2 4 3 2 2 2" xfId="511" xr:uid="{00000000-0005-0000-0000-0000BA620000}"/>
    <cellStyle name="Normal 2 4 3 2 2 2 2" xfId="1217" xr:uid="{00000000-0005-0000-0000-0000BB620000}"/>
    <cellStyle name="Normal 2 4 3 2 2 2 2 2" xfId="2627" xr:uid="{00000000-0005-0000-0000-0000BC620000}"/>
    <cellStyle name="Normal 2 4 3 2 2 2 2 2 2" xfId="5104" xr:uid="{00000000-0005-0000-0000-0000BD620000}"/>
    <cellStyle name="Normal 2 4 3 2 2 2 2 2 2 2" xfId="13250" xr:uid="{00000000-0005-0000-0000-0000BE620000}"/>
    <cellStyle name="Normal 2 4 3 2 2 2 2 2 2 2 2" xfId="29546" xr:uid="{00000000-0005-0000-0000-0000BF620000}"/>
    <cellStyle name="Normal 2 4 3 2 2 2 2 2 2 3" xfId="21400" xr:uid="{00000000-0005-0000-0000-0000C0620000}"/>
    <cellStyle name="Normal 2 4 3 2 2 2 2 2 3" xfId="7926" xr:uid="{00000000-0005-0000-0000-0000C1620000}"/>
    <cellStyle name="Normal 2 4 3 2 2 2 2 2 3 2" xfId="16072" xr:uid="{00000000-0005-0000-0000-0000C2620000}"/>
    <cellStyle name="Normal 2 4 3 2 2 2 2 2 3 2 2" xfId="32368" xr:uid="{00000000-0005-0000-0000-0000C3620000}"/>
    <cellStyle name="Normal 2 4 3 2 2 2 2 2 3 3" xfId="24222" xr:uid="{00000000-0005-0000-0000-0000C4620000}"/>
    <cellStyle name="Normal 2 4 3 2 2 2 2 2 4" xfId="10773" xr:uid="{00000000-0005-0000-0000-0000C5620000}"/>
    <cellStyle name="Normal 2 4 3 2 2 2 2 2 4 2" xfId="27069" xr:uid="{00000000-0005-0000-0000-0000C6620000}"/>
    <cellStyle name="Normal 2 4 3 2 2 2 2 2 5" xfId="18923" xr:uid="{00000000-0005-0000-0000-0000C7620000}"/>
    <cellStyle name="Normal 2 4 3 2 2 2 2 3" xfId="3886" xr:uid="{00000000-0005-0000-0000-0000C8620000}"/>
    <cellStyle name="Normal 2 4 3 2 2 2 2 3 2" xfId="12032" xr:uid="{00000000-0005-0000-0000-0000C9620000}"/>
    <cellStyle name="Normal 2 4 3 2 2 2 2 3 2 2" xfId="28328" xr:uid="{00000000-0005-0000-0000-0000CA620000}"/>
    <cellStyle name="Normal 2 4 3 2 2 2 2 3 3" xfId="20182" xr:uid="{00000000-0005-0000-0000-0000CB620000}"/>
    <cellStyle name="Normal 2 4 3 2 2 2 2 4" xfId="6516" xr:uid="{00000000-0005-0000-0000-0000CC620000}"/>
    <cellStyle name="Normal 2 4 3 2 2 2 2 4 2" xfId="14662" xr:uid="{00000000-0005-0000-0000-0000CD620000}"/>
    <cellStyle name="Normal 2 4 3 2 2 2 2 4 2 2" xfId="30958" xr:uid="{00000000-0005-0000-0000-0000CE620000}"/>
    <cellStyle name="Normal 2 4 3 2 2 2 2 4 3" xfId="22812" xr:uid="{00000000-0005-0000-0000-0000CF620000}"/>
    <cellStyle name="Normal 2 4 3 2 2 2 2 5" xfId="9363" xr:uid="{00000000-0005-0000-0000-0000D0620000}"/>
    <cellStyle name="Normal 2 4 3 2 2 2 2 5 2" xfId="25659" xr:uid="{00000000-0005-0000-0000-0000D1620000}"/>
    <cellStyle name="Normal 2 4 3 2 2 2 2 6" xfId="17513" xr:uid="{00000000-0005-0000-0000-0000D2620000}"/>
    <cellStyle name="Normal 2 4 3 2 2 2 3" xfId="1922" xr:uid="{00000000-0005-0000-0000-0000D3620000}"/>
    <cellStyle name="Normal 2 4 3 2 2 2 3 2" xfId="4495" xr:uid="{00000000-0005-0000-0000-0000D4620000}"/>
    <cellStyle name="Normal 2 4 3 2 2 2 3 2 2" xfId="12641" xr:uid="{00000000-0005-0000-0000-0000D5620000}"/>
    <cellStyle name="Normal 2 4 3 2 2 2 3 2 2 2" xfId="28937" xr:uid="{00000000-0005-0000-0000-0000D6620000}"/>
    <cellStyle name="Normal 2 4 3 2 2 2 3 2 3" xfId="20791" xr:uid="{00000000-0005-0000-0000-0000D7620000}"/>
    <cellStyle name="Normal 2 4 3 2 2 2 3 3" xfId="7221" xr:uid="{00000000-0005-0000-0000-0000D8620000}"/>
    <cellStyle name="Normal 2 4 3 2 2 2 3 3 2" xfId="15367" xr:uid="{00000000-0005-0000-0000-0000D9620000}"/>
    <cellStyle name="Normal 2 4 3 2 2 2 3 3 2 2" xfId="31663" xr:uid="{00000000-0005-0000-0000-0000DA620000}"/>
    <cellStyle name="Normal 2 4 3 2 2 2 3 3 3" xfId="23517" xr:uid="{00000000-0005-0000-0000-0000DB620000}"/>
    <cellStyle name="Normal 2 4 3 2 2 2 3 4" xfId="10068" xr:uid="{00000000-0005-0000-0000-0000DC620000}"/>
    <cellStyle name="Normal 2 4 3 2 2 2 3 4 2" xfId="26364" xr:uid="{00000000-0005-0000-0000-0000DD620000}"/>
    <cellStyle name="Normal 2 4 3 2 2 2 3 5" xfId="18218" xr:uid="{00000000-0005-0000-0000-0000DE620000}"/>
    <cellStyle name="Normal 2 4 3 2 2 2 4" xfId="3277" xr:uid="{00000000-0005-0000-0000-0000DF620000}"/>
    <cellStyle name="Normal 2 4 3 2 2 2 4 2" xfId="11423" xr:uid="{00000000-0005-0000-0000-0000E0620000}"/>
    <cellStyle name="Normal 2 4 3 2 2 2 4 2 2" xfId="27719" xr:uid="{00000000-0005-0000-0000-0000E1620000}"/>
    <cellStyle name="Normal 2 4 3 2 2 2 4 3" xfId="19573" xr:uid="{00000000-0005-0000-0000-0000E2620000}"/>
    <cellStyle name="Normal 2 4 3 2 2 2 5" xfId="5811" xr:uid="{00000000-0005-0000-0000-0000E3620000}"/>
    <cellStyle name="Normal 2 4 3 2 2 2 5 2" xfId="13957" xr:uid="{00000000-0005-0000-0000-0000E4620000}"/>
    <cellStyle name="Normal 2 4 3 2 2 2 5 2 2" xfId="30253" xr:uid="{00000000-0005-0000-0000-0000E5620000}"/>
    <cellStyle name="Normal 2 4 3 2 2 2 5 3" xfId="22107" xr:uid="{00000000-0005-0000-0000-0000E6620000}"/>
    <cellStyle name="Normal 2 4 3 2 2 2 6" xfId="8658" xr:uid="{00000000-0005-0000-0000-0000E7620000}"/>
    <cellStyle name="Normal 2 4 3 2 2 2 6 2" xfId="24954" xr:uid="{00000000-0005-0000-0000-0000E8620000}"/>
    <cellStyle name="Normal 2 4 3 2 2 2 7" xfId="16808" xr:uid="{00000000-0005-0000-0000-0000E9620000}"/>
    <cellStyle name="Normal 2 4 3 2 2 3" xfId="873" xr:uid="{00000000-0005-0000-0000-0000EA620000}"/>
    <cellStyle name="Normal 2 4 3 2 2 3 2" xfId="2283" xr:uid="{00000000-0005-0000-0000-0000EB620000}"/>
    <cellStyle name="Normal 2 4 3 2 2 3 2 2" xfId="4808" xr:uid="{00000000-0005-0000-0000-0000EC620000}"/>
    <cellStyle name="Normal 2 4 3 2 2 3 2 2 2" xfId="12954" xr:uid="{00000000-0005-0000-0000-0000ED620000}"/>
    <cellStyle name="Normal 2 4 3 2 2 3 2 2 2 2" xfId="29250" xr:uid="{00000000-0005-0000-0000-0000EE620000}"/>
    <cellStyle name="Normal 2 4 3 2 2 3 2 2 3" xfId="21104" xr:uid="{00000000-0005-0000-0000-0000EF620000}"/>
    <cellStyle name="Normal 2 4 3 2 2 3 2 3" xfId="7582" xr:uid="{00000000-0005-0000-0000-0000F0620000}"/>
    <cellStyle name="Normal 2 4 3 2 2 3 2 3 2" xfId="15728" xr:uid="{00000000-0005-0000-0000-0000F1620000}"/>
    <cellStyle name="Normal 2 4 3 2 2 3 2 3 2 2" xfId="32024" xr:uid="{00000000-0005-0000-0000-0000F2620000}"/>
    <cellStyle name="Normal 2 4 3 2 2 3 2 3 3" xfId="23878" xr:uid="{00000000-0005-0000-0000-0000F3620000}"/>
    <cellStyle name="Normal 2 4 3 2 2 3 2 4" xfId="10429" xr:uid="{00000000-0005-0000-0000-0000F4620000}"/>
    <cellStyle name="Normal 2 4 3 2 2 3 2 4 2" xfId="26725" xr:uid="{00000000-0005-0000-0000-0000F5620000}"/>
    <cellStyle name="Normal 2 4 3 2 2 3 2 5" xfId="18579" xr:uid="{00000000-0005-0000-0000-0000F6620000}"/>
    <cellStyle name="Normal 2 4 3 2 2 3 3" xfId="3590" xr:uid="{00000000-0005-0000-0000-0000F7620000}"/>
    <cellStyle name="Normal 2 4 3 2 2 3 3 2" xfId="11736" xr:uid="{00000000-0005-0000-0000-0000F8620000}"/>
    <cellStyle name="Normal 2 4 3 2 2 3 3 2 2" xfId="28032" xr:uid="{00000000-0005-0000-0000-0000F9620000}"/>
    <cellStyle name="Normal 2 4 3 2 2 3 3 3" xfId="19886" xr:uid="{00000000-0005-0000-0000-0000FA620000}"/>
    <cellStyle name="Normal 2 4 3 2 2 3 4" xfId="6172" xr:uid="{00000000-0005-0000-0000-0000FB620000}"/>
    <cellStyle name="Normal 2 4 3 2 2 3 4 2" xfId="14318" xr:uid="{00000000-0005-0000-0000-0000FC620000}"/>
    <cellStyle name="Normal 2 4 3 2 2 3 4 2 2" xfId="30614" xr:uid="{00000000-0005-0000-0000-0000FD620000}"/>
    <cellStyle name="Normal 2 4 3 2 2 3 4 3" xfId="22468" xr:uid="{00000000-0005-0000-0000-0000FE620000}"/>
    <cellStyle name="Normal 2 4 3 2 2 3 5" xfId="9019" xr:uid="{00000000-0005-0000-0000-0000FF620000}"/>
    <cellStyle name="Normal 2 4 3 2 2 3 5 2" xfId="25315" xr:uid="{00000000-0005-0000-0000-000000630000}"/>
    <cellStyle name="Normal 2 4 3 2 2 3 6" xfId="17169" xr:uid="{00000000-0005-0000-0000-000001630000}"/>
    <cellStyle name="Normal 2 4 3 2 2 4" xfId="1578" xr:uid="{00000000-0005-0000-0000-000002630000}"/>
    <cellStyle name="Normal 2 4 3 2 2 4 2" xfId="4199" xr:uid="{00000000-0005-0000-0000-000003630000}"/>
    <cellStyle name="Normal 2 4 3 2 2 4 2 2" xfId="12345" xr:uid="{00000000-0005-0000-0000-000004630000}"/>
    <cellStyle name="Normal 2 4 3 2 2 4 2 2 2" xfId="28641" xr:uid="{00000000-0005-0000-0000-000005630000}"/>
    <cellStyle name="Normal 2 4 3 2 2 4 2 3" xfId="20495" xr:uid="{00000000-0005-0000-0000-000006630000}"/>
    <cellStyle name="Normal 2 4 3 2 2 4 3" xfId="6877" xr:uid="{00000000-0005-0000-0000-000007630000}"/>
    <cellStyle name="Normal 2 4 3 2 2 4 3 2" xfId="15023" xr:uid="{00000000-0005-0000-0000-000008630000}"/>
    <cellStyle name="Normal 2 4 3 2 2 4 3 2 2" xfId="31319" xr:uid="{00000000-0005-0000-0000-000009630000}"/>
    <cellStyle name="Normal 2 4 3 2 2 4 3 3" xfId="23173" xr:uid="{00000000-0005-0000-0000-00000A630000}"/>
    <cellStyle name="Normal 2 4 3 2 2 4 4" xfId="9724" xr:uid="{00000000-0005-0000-0000-00000B630000}"/>
    <cellStyle name="Normal 2 4 3 2 2 4 4 2" xfId="26020" xr:uid="{00000000-0005-0000-0000-00000C630000}"/>
    <cellStyle name="Normal 2 4 3 2 2 4 5" xfId="17874" xr:uid="{00000000-0005-0000-0000-00000D630000}"/>
    <cellStyle name="Normal 2 4 3 2 2 5" xfId="2981" xr:uid="{00000000-0005-0000-0000-00000E630000}"/>
    <cellStyle name="Normal 2 4 3 2 2 5 2" xfId="11127" xr:uid="{00000000-0005-0000-0000-00000F630000}"/>
    <cellStyle name="Normal 2 4 3 2 2 5 2 2" xfId="27423" xr:uid="{00000000-0005-0000-0000-000010630000}"/>
    <cellStyle name="Normal 2 4 3 2 2 5 3" xfId="19277" xr:uid="{00000000-0005-0000-0000-000011630000}"/>
    <cellStyle name="Normal 2 4 3 2 2 6" xfId="5467" xr:uid="{00000000-0005-0000-0000-000012630000}"/>
    <cellStyle name="Normal 2 4 3 2 2 6 2" xfId="13613" xr:uid="{00000000-0005-0000-0000-000013630000}"/>
    <cellStyle name="Normal 2 4 3 2 2 6 2 2" xfId="29909" xr:uid="{00000000-0005-0000-0000-000014630000}"/>
    <cellStyle name="Normal 2 4 3 2 2 6 3" xfId="21763" xr:uid="{00000000-0005-0000-0000-000015630000}"/>
    <cellStyle name="Normal 2 4 3 2 2 7" xfId="8314" xr:uid="{00000000-0005-0000-0000-000016630000}"/>
    <cellStyle name="Normal 2 4 3 2 2 7 2" xfId="24610" xr:uid="{00000000-0005-0000-0000-000017630000}"/>
    <cellStyle name="Normal 2 4 3 2 2 8" xfId="16464" xr:uid="{00000000-0005-0000-0000-000018630000}"/>
    <cellStyle name="Normal 2 4 3 2 3" xfId="244" xr:uid="{00000000-0005-0000-0000-000019630000}"/>
    <cellStyle name="Normal 2 4 3 2 3 2" xfId="588" xr:uid="{00000000-0005-0000-0000-00001A630000}"/>
    <cellStyle name="Normal 2 4 3 2 3 2 2" xfId="1294" xr:uid="{00000000-0005-0000-0000-00001B630000}"/>
    <cellStyle name="Normal 2 4 3 2 3 2 2 2" xfId="2704" xr:uid="{00000000-0005-0000-0000-00001C630000}"/>
    <cellStyle name="Normal 2 4 3 2 3 2 2 2 2" xfId="5178" xr:uid="{00000000-0005-0000-0000-00001D630000}"/>
    <cellStyle name="Normal 2 4 3 2 3 2 2 2 2 2" xfId="13324" xr:uid="{00000000-0005-0000-0000-00001E630000}"/>
    <cellStyle name="Normal 2 4 3 2 3 2 2 2 2 2 2" xfId="29620" xr:uid="{00000000-0005-0000-0000-00001F630000}"/>
    <cellStyle name="Normal 2 4 3 2 3 2 2 2 2 3" xfId="21474" xr:uid="{00000000-0005-0000-0000-000020630000}"/>
    <cellStyle name="Normal 2 4 3 2 3 2 2 2 3" xfId="8003" xr:uid="{00000000-0005-0000-0000-000021630000}"/>
    <cellStyle name="Normal 2 4 3 2 3 2 2 2 3 2" xfId="16149" xr:uid="{00000000-0005-0000-0000-000022630000}"/>
    <cellStyle name="Normal 2 4 3 2 3 2 2 2 3 2 2" xfId="32445" xr:uid="{00000000-0005-0000-0000-000023630000}"/>
    <cellStyle name="Normal 2 4 3 2 3 2 2 2 3 3" xfId="24299" xr:uid="{00000000-0005-0000-0000-000024630000}"/>
    <cellStyle name="Normal 2 4 3 2 3 2 2 2 4" xfId="10850" xr:uid="{00000000-0005-0000-0000-000025630000}"/>
    <cellStyle name="Normal 2 4 3 2 3 2 2 2 4 2" xfId="27146" xr:uid="{00000000-0005-0000-0000-000026630000}"/>
    <cellStyle name="Normal 2 4 3 2 3 2 2 2 5" xfId="19000" xr:uid="{00000000-0005-0000-0000-000027630000}"/>
    <cellStyle name="Normal 2 4 3 2 3 2 2 3" xfId="3960" xr:uid="{00000000-0005-0000-0000-000028630000}"/>
    <cellStyle name="Normal 2 4 3 2 3 2 2 3 2" xfId="12106" xr:uid="{00000000-0005-0000-0000-000029630000}"/>
    <cellStyle name="Normal 2 4 3 2 3 2 2 3 2 2" xfId="28402" xr:uid="{00000000-0005-0000-0000-00002A630000}"/>
    <cellStyle name="Normal 2 4 3 2 3 2 2 3 3" xfId="20256" xr:uid="{00000000-0005-0000-0000-00002B630000}"/>
    <cellStyle name="Normal 2 4 3 2 3 2 2 4" xfId="6593" xr:uid="{00000000-0005-0000-0000-00002C630000}"/>
    <cellStyle name="Normal 2 4 3 2 3 2 2 4 2" xfId="14739" xr:uid="{00000000-0005-0000-0000-00002D630000}"/>
    <cellStyle name="Normal 2 4 3 2 3 2 2 4 2 2" xfId="31035" xr:uid="{00000000-0005-0000-0000-00002E630000}"/>
    <cellStyle name="Normal 2 4 3 2 3 2 2 4 3" xfId="22889" xr:uid="{00000000-0005-0000-0000-00002F630000}"/>
    <cellStyle name="Normal 2 4 3 2 3 2 2 5" xfId="9440" xr:uid="{00000000-0005-0000-0000-000030630000}"/>
    <cellStyle name="Normal 2 4 3 2 3 2 2 5 2" xfId="25736" xr:uid="{00000000-0005-0000-0000-000031630000}"/>
    <cellStyle name="Normal 2 4 3 2 3 2 2 6" xfId="17590" xr:uid="{00000000-0005-0000-0000-000032630000}"/>
    <cellStyle name="Normal 2 4 3 2 3 2 3" xfId="1999" xr:uid="{00000000-0005-0000-0000-000033630000}"/>
    <cellStyle name="Normal 2 4 3 2 3 2 3 2" xfId="4569" xr:uid="{00000000-0005-0000-0000-000034630000}"/>
    <cellStyle name="Normal 2 4 3 2 3 2 3 2 2" xfId="12715" xr:uid="{00000000-0005-0000-0000-000035630000}"/>
    <cellStyle name="Normal 2 4 3 2 3 2 3 2 2 2" xfId="29011" xr:uid="{00000000-0005-0000-0000-000036630000}"/>
    <cellStyle name="Normal 2 4 3 2 3 2 3 2 3" xfId="20865" xr:uid="{00000000-0005-0000-0000-000037630000}"/>
    <cellStyle name="Normal 2 4 3 2 3 2 3 3" xfId="7298" xr:uid="{00000000-0005-0000-0000-000038630000}"/>
    <cellStyle name="Normal 2 4 3 2 3 2 3 3 2" xfId="15444" xr:uid="{00000000-0005-0000-0000-000039630000}"/>
    <cellStyle name="Normal 2 4 3 2 3 2 3 3 2 2" xfId="31740" xr:uid="{00000000-0005-0000-0000-00003A630000}"/>
    <cellStyle name="Normal 2 4 3 2 3 2 3 3 3" xfId="23594" xr:uid="{00000000-0005-0000-0000-00003B630000}"/>
    <cellStyle name="Normal 2 4 3 2 3 2 3 4" xfId="10145" xr:uid="{00000000-0005-0000-0000-00003C630000}"/>
    <cellStyle name="Normal 2 4 3 2 3 2 3 4 2" xfId="26441" xr:uid="{00000000-0005-0000-0000-00003D630000}"/>
    <cellStyle name="Normal 2 4 3 2 3 2 3 5" xfId="18295" xr:uid="{00000000-0005-0000-0000-00003E630000}"/>
    <cellStyle name="Normal 2 4 3 2 3 2 4" xfId="3351" xr:uid="{00000000-0005-0000-0000-00003F630000}"/>
    <cellStyle name="Normal 2 4 3 2 3 2 4 2" xfId="11497" xr:uid="{00000000-0005-0000-0000-000040630000}"/>
    <cellStyle name="Normal 2 4 3 2 3 2 4 2 2" xfId="27793" xr:uid="{00000000-0005-0000-0000-000041630000}"/>
    <cellStyle name="Normal 2 4 3 2 3 2 4 3" xfId="19647" xr:uid="{00000000-0005-0000-0000-000042630000}"/>
    <cellStyle name="Normal 2 4 3 2 3 2 5" xfId="5888" xr:uid="{00000000-0005-0000-0000-000043630000}"/>
    <cellStyle name="Normal 2 4 3 2 3 2 5 2" xfId="14034" xr:uid="{00000000-0005-0000-0000-000044630000}"/>
    <cellStyle name="Normal 2 4 3 2 3 2 5 2 2" xfId="30330" xr:uid="{00000000-0005-0000-0000-000045630000}"/>
    <cellStyle name="Normal 2 4 3 2 3 2 5 3" xfId="22184" xr:uid="{00000000-0005-0000-0000-000046630000}"/>
    <cellStyle name="Normal 2 4 3 2 3 2 6" xfId="8735" xr:uid="{00000000-0005-0000-0000-000047630000}"/>
    <cellStyle name="Normal 2 4 3 2 3 2 6 2" xfId="25031" xr:uid="{00000000-0005-0000-0000-000048630000}"/>
    <cellStyle name="Normal 2 4 3 2 3 2 7" xfId="16885" xr:uid="{00000000-0005-0000-0000-000049630000}"/>
    <cellStyle name="Normal 2 4 3 2 3 3" xfId="950" xr:uid="{00000000-0005-0000-0000-00004A630000}"/>
    <cellStyle name="Normal 2 4 3 2 3 3 2" xfId="2360" xr:uid="{00000000-0005-0000-0000-00004B630000}"/>
    <cellStyle name="Normal 2 4 3 2 3 3 2 2" xfId="4882" xr:uid="{00000000-0005-0000-0000-00004C630000}"/>
    <cellStyle name="Normal 2 4 3 2 3 3 2 2 2" xfId="13028" xr:uid="{00000000-0005-0000-0000-00004D630000}"/>
    <cellStyle name="Normal 2 4 3 2 3 3 2 2 2 2" xfId="29324" xr:uid="{00000000-0005-0000-0000-00004E630000}"/>
    <cellStyle name="Normal 2 4 3 2 3 3 2 2 3" xfId="21178" xr:uid="{00000000-0005-0000-0000-00004F630000}"/>
    <cellStyle name="Normal 2 4 3 2 3 3 2 3" xfId="7659" xr:uid="{00000000-0005-0000-0000-000050630000}"/>
    <cellStyle name="Normal 2 4 3 2 3 3 2 3 2" xfId="15805" xr:uid="{00000000-0005-0000-0000-000051630000}"/>
    <cellStyle name="Normal 2 4 3 2 3 3 2 3 2 2" xfId="32101" xr:uid="{00000000-0005-0000-0000-000052630000}"/>
    <cellStyle name="Normal 2 4 3 2 3 3 2 3 3" xfId="23955" xr:uid="{00000000-0005-0000-0000-000053630000}"/>
    <cellStyle name="Normal 2 4 3 2 3 3 2 4" xfId="10506" xr:uid="{00000000-0005-0000-0000-000054630000}"/>
    <cellStyle name="Normal 2 4 3 2 3 3 2 4 2" xfId="26802" xr:uid="{00000000-0005-0000-0000-000055630000}"/>
    <cellStyle name="Normal 2 4 3 2 3 3 2 5" xfId="18656" xr:uid="{00000000-0005-0000-0000-000056630000}"/>
    <cellStyle name="Normal 2 4 3 2 3 3 3" xfId="3664" xr:uid="{00000000-0005-0000-0000-000057630000}"/>
    <cellStyle name="Normal 2 4 3 2 3 3 3 2" xfId="11810" xr:uid="{00000000-0005-0000-0000-000058630000}"/>
    <cellStyle name="Normal 2 4 3 2 3 3 3 2 2" xfId="28106" xr:uid="{00000000-0005-0000-0000-000059630000}"/>
    <cellStyle name="Normal 2 4 3 2 3 3 3 3" xfId="19960" xr:uid="{00000000-0005-0000-0000-00005A630000}"/>
    <cellStyle name="Normal 2 4 3 2 3 3 4" xfId="6249" xr:uid="{00000000-0005-0000-0000-00005B630000}"/>
    <cellStyle name="Normal 2 4 3 2 3 3 4 2" xfId="14395" xr:uid="{00000000-0005-0000-0000-00005C630000}"/>
    <cellStyle name="Normal 2 4 3 2 3 3 4 2 2" xfId="30691" xr:uid="{00000000-0005-0000-0000-00005D630000}"/>
    <cellStyle name="Normal 2 4 3 2 3 3 4 3" xfId="22545" xr:uid="{00000000-0005-0000-0000-00005E630000}"/>
    <cellStyle name="Normal 2 4 3 2 3 3 5" xfId="9096" xr:uid="{00000000-0005-0000-0000-00005F630000}"/>
    <cellStyle name="Normal 2 4 3 2 3 3 5 2" xfId="25392" xr:uid="{00000000-0005-0000-0000-000060630000}"/>
    <cellStyle name="Normal 2 4 3 2 3 3 6" xfId="17246" xr:uid="{00000000-0005-0000-0000-000061630000}"/>
    <cellStyle name="Normal 2 4 3 2 3 4" xfId="1655" xr:uid="{00000000-0005-0000-0000-000062630000}"/>
    <cellStyle name="Normal 2 4 3 2 3 4 2" xfId="4273" xr:uid="{00000000-0005-0000-0000-000063630000}"/>
    <cellStyle name="Normal 2 4 3 2 3 4 2 2" xfId="12419" xr:uid="{00000000-0005-0000-0000-000064630000}"/>
    <cellStyle name="Normal 2 4 3 2 3 4 2 2 2" xfId="28715" xr:uid="{00000000-0005-0000-0000-000065630000}"/>
    <cellStyle name="Normal 2 4 3 2 3 4 2 3" xfId="20569" xr:uid="{00000000-0005-0000-0000-000066630000}"/>
    <cellStyle name="Normal 2 4 3 2 3 4 3" xfId="6954" xr:uid="{00000000-0005-0000-0000-000067630000}"/>
    <cellStyle name="Normal 2 4 3 2 3 4 3 2" xfId="15100" xr:uid="{00000000-0005-0000-0000-000068630000}"/>
    <cellStyle name="Normal 2 4 3 2 3 4 3 2 2" xfId="31396" xr:uid="{00000000-0005-0000-0000-000069630000}"/>
    <cellStyle name="Normal 2 4 3 2 3 4 3 3" xfId="23250" xr:uid="{00000000-0005-0000-0000-00006A630000}"/>
    <cellStyle name="Normal 2 4 3 2 3 4 4" xfId="9801" xr:uid="{00000000-0005-0000-0000-00006B630000}"/>
    <cellStyle name="Normal 2 4 3 2 3 4 4 2" xfId="26097" xr:uid="{00000000-0005-0000-0000-00006C630000}"/>
    <cellStyle name="Normal 2 4 3 2 3 4 5" xfId="17951" xr:uid="{00000000-0005-0000-0000-00006D630000}"/>
    <cellStyle name="Normal 2 4 3 2 3 5" xfId="3055" xr:uid="{00000000-0005-0000-0000-00006E630000}"/>
    <cellStyle name="Normal 2 4 3 2 3 5 2" xfId="11201" xr:uid="{00000000-0005-0000-0000-00006F630000}"/>
    <cellStyle name="Normal 2 4 3 2 3 5 2 2" xfId="27497" xr:uid="{00000000-0005-0000-0000-000070630000}"/>
    <cellStyle name="Normal 2 4 3 2 3 5 3" xfId="19351" xr:uid="{00000000-0005-0000-0000-000071630000}"/>
    <cellStyle name="Normal 2 4 3 2 3 6" xfId="5544" xr:uid="{00000000-0005-0000-0000-000072630000}"/>
    <cellStyle name="Normal 2 4 3 2 3 6 2" xfId="13690" xr:uid="{00000000-0005-0000-0000-000073630000}"/>
    <cellStyle name="Normal 2 4 3 2 3 6 2 2" xfId="29986" xr:uid="{00000000-0005-0000-0000-000074630000}"/>
    <cellStyle name="Normal 2 4 3 2 3 6 3" xfId="21840" xr:uid="{00000000-0005-0000-0000-000075630000}"/>
    <cellStyle name="Normal 2 4 3 2 3 7" xfId="8391" xr:uid="{00000000-0005-0000-0000-000076630000}"/>
    <cellStyle name="Normal 2 4 3 2 3 7 2" xfId="24687" xr:uid="{00000000-0005-0000-0000-000077630000}"/>
    <cellStyle name="Normal 2 4 3 2 3 8" xfId="16541" xr:uid="{00000000-0005-0000-0000-000078630000}"/>
    <cellStyle name="Normal 2 4 3 2 4" xfId="331" xr:uid="{00000000-0005-0000-0000-000079630000}"/>
    <cellStyle name="Normal 2 4 3 2 4 2" xfId="675" xr:uid="{00000000-0005-0000-0000-00007A630000}"/>
    <cellStyle name="Normal 2 4 3 2 4 2 2" xfId="1381" xr:uid="{00000000-0005-0000-0000-00007B630000}"/>
    <cellStyle name="Normal 2 4 3 2 4 2 2 2" xfId="2791" xr:uid="{00000000-0005-0000-0000-00007C630000}"/>
    <cellStyle name="Normal 2 4 3 2 4 2 2 2 2" xfId="5252" xr:uid="{00000000-0005-0000-0000-00007D630000}"/>
    <cellStyle name="Normal 2 4 3 2 4 2 2 2 2 2" xfId="13398" xr:uid="{00000000-0005-0000-0000-00007E630000}"/>
    <cellStyle name="Normal 2 4 3 2 4 2 2 2 2 2 2" xfId="29694" xr:uid="{00000000-0005-0000-0000-00007F630000}"/>
    <cellStyle name="Normal 2 4 3 2 4 2 2 2 2 3" xfId="21548" xr:uid="{00000000-0005-0000-0000-000080630000}"/>
    <cellStyle name="Normal 2 4 3 2 4 2 2 2 3" xfId="8090" xr:uid="{00000000-0005-0000-0000-000081630000}"/>
    <cellStyle name="Normal 2 4 3 2 4 2 2 2 3 2" xfId="16236" xr:uid="{00000000-0005-0000-0000-000082630000}"/>
    <cellStyle name="Normal 2 4 3 2 4 2 2 2 3 2 2" xfId="32532" xr:uid="{00000000-0005-0000-0000-000083630000}"/>
    <cellStyle name="Normal 2 4 3 2 4 2 2 2 3 3" xfId="24386" xr:uid="{00000000-0005-0000-0000-000084630000}"/>
    <cellStyle name="Normal 2 4 3 2 4 2 2 2 4" xfId="10937" xr:uid="{00000000-0005-0000-0000-000085630000}"/>
    <cellStyle name="Normal 2 4 3 2 4 2 2 2 4 2" xfId="27233" xr:uid="{00000000-0005-0000-0000-000086630000}"/>
    <cellStyle name="Normal 2 4 3 2 4 2 2 2 5" xfId="19087" xr:uid="{00000000-0005-0000-0000-000087630000}"/>
    <cellStyle name="Normal 2 4 3 2 4 2 2 3" xfId="4034" xr:uid="{00000000-0005-0000-0000-000088630000}"/>
    <cellStyle name="Normal 2 4 3 2 4 2 2 3 2" xfId="12180" xr:uid="{00000000-0005-0000-0000-000089630000}"/>
    <cellStyle name="Normal 2 4 3 2 4 2 2 3 2 2" xfId="28476" xr:uid="{00000000-0005-0000-0000-00008A630000}"/>
    <cellStyle name="Normal 2 4 3 2 4 2 2 3 3" xfId="20330" xr:uid="{00000000-0005-0000-0000-00008B630000}"/>
    <cellStyle name="Normal 2 4 3 2 4 2 2 4" xfId="6680" xr:uid="{00000000-0005-0000-0000-00008C630000}"/>
    <cellStyle name="Normal 2 4 3 2 4 2 2 4 2" xfId="14826" xr:uid="{00000000-0005-0000-0000-00008D630000}"/>
    <cellStyle name="Normal 2 4 3 2 4 2 2 4 2 2" xfId="31122" xr:uid="{00000000-0005-0000-0000-00008E630000}"/>
    <cellStyle name="Normal 2 4 3 2 4 2 2 4 3" xfId="22976" xr:uid="{00000000-0005-0000-0000-00008F630000}"/>
    <cellStyle name="Normal 2 4 3 2 4 2 2 5" xfId="9527" xr:uid="{00000000-0005-0000-0000-000090630000}"/>
    <cellStyle name="Normal 2 4 3 2 4 2 2 5 2" xfId="25823" xr:uid="{00000000-0005-0000-0000-000091630000}"/>
    <cellStyle name="Normal 2 4 3 2 4 2 2 6" xfId="17677" xr:uid="{00000000-0005-0000-0000-000092630000}"/>
    <cellStyle name="Normal 2 4 3 2 4 2 3" xfId="2086" xr:uid="{00000000-0005-0000-0000-000093630000}"/>
    <cellStyle name="Normal 2 4 3 2 4 2 3 2" xfId="4643" xr:uid="{00000000-0005-0000-0000-000094630000}"/>
    <cellStyle name="Normal 2 4 3 2 4 2 3 2 2" xfId="12789" xr:uid="{00000000-0005-0000-0000-000095630000}"/>
    <cellStyle name="Normal 2 4 3 2 4 2 3 2 2 2" xfId="29085" xr:uid="{00000000-0005-0000-0000-000096630000}"/>
    <cellStyle name="Normal 2 4 3 2 4 2 3 2 3" xfId="20939" xr:uid="{00000000-0005-0000-0000-000097630000}"/>
    <cellStyle name="Normal 2 4 3 2 4 2 3 3" xfId="7385" xr:uid="{00000000-0005-0000-0000-000098630000}"/>
    <cellStyle name="Normal 2 4 3 2 4 2 3 3 2" xfId="15531" xr:uid="{00000000-0005-0000-0000-000099630000}"/>
    <cellStyle name="Normal 2 4 3 2 4 2 3 3 2 2" xfId="31827" xr:uid="{00000000-0005-0000-0000-00009A630000}"/>
    <cellStyle name="Normal 2 4 3 2 4 2 3 3 3" xfId="23681" xr:uid="{00000000-0005-0000-0000-00009B630000}"/>
    <cellStyle name="Normal 2 4 3 2 4 2 3 4" xfId="10232" xr:uid="{00000000-0005-0000-0000-00009C630000}"/>
    <cellStyle name="Normal 2 4 3 2 4 2 3 4 2" xfId="26528" xr:uid="{00000000-0005-0000-0000-00009D630000}"/>
    <cellStyle name="Normal 2 4 3 2 4 2 3 5" xfId="18382" xr:uid="{00000000-0005-0000-0000-00009E630000}"/>
    <cellStyle name="Normal 2 4 3 2 4 2 4" xfId="3425" xr:uid="{00000000-0005-0000-0000-00009F630000}"/>
    <cellStyle name="Normal 2 4 3 2 4 2 4 2" xfId="11571" xr:uid="{00000000-0005-0000-0000-0000A0630000}"/>
    <cellStyle name="Normal 2 4 3 2 4 2 4 2 2" xfId="27867" xr:uid="{00000000-0005-0000-0000-0000A1630000}"/>
    <cellStyle name="Normal 2 4 3 2 4 2 4 3" xfId="19721" xr:uid="{00000000-0005-0000-0000-0000A2630000}"/>
    <cellStyle name="Normal 2 4 3 2 4 2 5" xfId="5975" xr:uid="{00000000-0005-0000-0000-0000A3630000}"/>
    <cellStyle name="Normal 2 4 3 2 4 2 5 2" xfId="14121" xr:uid="{00000000-0005-0000-0000-0000A4630000}"/>
    <cellStyle name="Normal 2 4 3 2 4 2 5 2 2" xfId="30417" xr:uid="{00000000-0005-0000-0000-0000A5630000}"/>
    <cellStyle name="Normal 2 4 3 2 4 2 5 3" xfId="22271" xr:uid="{00000000-0005-0000-0000-0000A6630000}"/>
    <cellStyle name="Normal 2 4 3 2 4 2 6" xfId="8822" xr:uid="{00000000-0005-0000-0000-0000A7630000}"/>
    <cellStyle name="Normal 2 4 3 2 4 2 6 2" xfId="25118" xr:uid="{00000000-0005-0000-0000-0000A8630000}"/>
    <cellStyle name="Normal 2 4 3 2 4 2 7" xfId="16972" xr:uid="{00000000-0005-0000-0000-0000A9630000}"/>
    <cellStyle name="Normal 2 4 3 2 4 3" xfId="1037" xr:uid="{00000000-0005-0000-0000-0000AA630000}"/>
    <cellStyle name="Normal 2 4 3 2 4 3 2" xfId="2447" xr:uid="{00000000-0005-0000-0000-0000AB630000}"/>
    <cellStyle name="Normal 2 4 3 2 4 3 2 2" xfId="4956" xr:uid="{00000000-0005-0000-0000-0000AC630000}"/>
    <cellStyle name="Normal 2 4 3 2 4 3 2 2 2" xfId="13102" xr:uid="{00000000-0005-0000-0000-0000AD630000}"/>
    <cellStyle name="Normal 2 4 3 2 4 3 2 2 2 2" xfId="29398" xr:uid="{00000000-0005-0000-0000-0000AE630000}"/>
    <cellStyle name="Normal 2 4 3 2 4 3 2 2 3" xfId="21252" xr:uid="{00000000-0005-0000-0000-0000AF630000}"/>
    <cellStyle name="Normal 2 4 3 2 4 3 2 3" xfId="7746" xr:uid="{00000000-0005-0000-0000-0000B0630000}"/>
    <cellStyle name="Normal 2 4 3 2 4 3 2 3 2" xfId="15892" xr:uid="{00000000-0005-0000-0000-0000B1630000}"/>
    <cellStyle name="Normal 2 4 3 2 4 3 2 3 2 2" xfId="32188" xr:uid="{00000000-0005-0000-0000-0000B2630000}"/>
    <cellStyle name="Normal 2 4 3 2 4 3 2 3 3" xfId="24042" xr:uid="{00000000-0005-0000-0000-0000B3630000}"/>
    <cellStyle name="Normal 2 4 3 2 4 3 2 4" xfId="10593" xr:uid="{00000000-0005-0000-0000-0000B4630000}"/>
    <cellStyle name="Normal 2 4 3 2 4 3 2 4 2" xfId="26889" xr:uid="{00000000-0005-0000-0000-0000B5630000}"/>
    <cellStyle name="Normal 2 4 3 2 4 3 2 5" xfId="18743" xr:uid="{00000000-0005-0000-0000-0000B6630000}"/>
    <cellStyle name="Normal 2 4 3 2 4 3 3" xfId="3738" xr:uid="{00000000-0005-0000-0000-0000B7630000}"/>
    <cellStyle name="Normal 2 4 3 2 4 3 3 2" xfId="11884" xr:uid="{00000000-0005-0000-0000-0000B8630000}"/>
    <cellStyle name="Normal 2 4 3 2 4 3 3 2 2" xfId="28180" xr:uid="{00000000-0005-0000-0000-0000B9630000}"/>
    <cellStyle name="Normal 2 4 3 2 4 3 3 3" xfId="20034" xr:uid="{00000000-0005-0000-0000-0000BA630000}"/>
    <cellStyle name="Normal 2 4 3 2 4 3 4" xfId="6336" xr:uid="{00000000-0005-0000-0000-0000BB630000}"/>
    <cellStyle name="Normal 2 4 3 2 4 3 4 2" xfId="14482" xr:uid="{00000000-0005-0000-0000-0000BC630000}"/>
    <cellStyle name="Normal 2 4 3 2 4 3 4 2 2" xfId="30778" xr:uid="{00000000-0005-0000-0000-0000BD630000}"/>
    <cellStyle name="Normal 2 4 3 2 4 3 4 3" xfId="22632" xr:uid="{00000000-0005-0000-0000-0000BE630000}"/>
    <cellStyle name="Normal 2 4 3 2 4 3 5" xfId="9183" xr:uid="{00000000-0005-0000-0000-0000BF630000}"/>
    <cellStyle name="Normal 2 4 3 2 4 3 5 2" xfId="25479" xr:uid="{00000000-0005-0000-0000-0000C0630000}"/>
    <cellStyle name="Normal 2 4 3 2 4 3 6" xfId="17333" xr:uid="{00000000-0005-0000-0000-0000C1630000}"/>
    <cellStyle name="Normal 2 4 3 2 4 4" xfId="1742" xr:uid="{00000000-0005-0000-0000-0000C2630000}"/>
    <cellStyle name="Normal 2 4 3 2 4 4 2" xfId="4347" xr:uid="{00000000-0005-0000-0000-0000C3630000}"/>
    <cellStyle name="Normal 2 4 3 2 4 4 2 2" xfId="12493" xr:uid="{00000000-0005-0000-0000-0000C4630000}"/>
    <cellStyle name="Normal 2 4 3 2 4 4 2 2 2" xfId="28789" xr:uid="{00000000-0005-0000-0000-0000C5630000}"/>
    <cellStyle name="Normal 2 4 3 2 4 4 2 3" xfId="20643" xr:uid="{00000000-0005-0000-0000-0000C6630000}"/>
    <cellStyle name="Normal 2 4 3 2 4 4 3" xfId="7041" xr:uid="{00000000-0005-0000-0000-0000C7630000}"/>
    <cellStyle name="Normal 2 4 3 2 4 4 3 2" xfId="15187" xr:uid="{00000000-0005-0000-0000-0000C8630000}"/>
    <cellStyle name="Normal 2 4 3 2 4 4 3 2 2" xfId="31483" xr:uid="{00000000-0005-0000-0000-0000C9630000}"/>
    <cellStyle name="Normal 2 4 3 2 4 4 3 3" xfId="23337" xr:uid="{00000000-0005-0000-0000-0000CA630000}"/>
    <cellStyle name="Normal 2 4 3 2 4 4 4" xfId="9888" xr:uid="{00000000-0005-0000-0000-0000CB630000}"/>
    <cellStyle name="Normal 2 4 3 2 4 4 4 2" xfId="26184" xr:uid="{00000000-0005-0000-0000-0000CC630000}"/>
    <cellStyle name="Normal 2 4 3 2 4 4 5" xfId="18038" xr:uid="{00000000-0005-0000-0000-0000CD630000}"/>
    <cellStyle name="Normal 2 4 3 2 4 5" xfId="3129" xr:uid="{00000000-0005-0000-0000-0000CE630000}"/>
    <cellStyle name="Normal 2 4 3 2 4 5 2" xfId="11275" xr:uid="{00000000-0005-0000-0000-0000CF630000}"/>
    <cellStyle name="Normal 2 4 3 2 4 5 2 2" xfId="27571" xr:uid="{00000000-0005-0000-0000-0000D0630000}"/>
    <cellStyle name="Normal 2 4 3 2 4 5 3" xfId="19425" xr:uid="{00000000-0005-0000-0000-0000D1630000}"/>
    <cellStyle name="Normal 2 4 3 2 4 6" xfId="5631" xr:uid="{00000000-0005-0000-0000-0000D2630000}"/>
    <cellStyle name="Normal 2 4 3 2 4 6 2" xfId="13777" xr:uid="{00000000-0005-0000-0000-0000D3630000}"/>
    <cellStyle name="Normal 2 4 3 2 4 6 2 2" xfId="30073" xr:uid="{00000000-0005-0000-0000-0000D4630000}"/>
    <cellStyle name="Normal 2 4 3 2 4 6 3" xfId="21927" xr:uid="{00000000-0005-0000-0000-0000D5630000}"/>
    <cellStyle name="Normal 2 4 3 2 4 7" xfId="8478" xr:uid="{00000000-0005-0000-0000-0000D6630000}"/>
    <cellStyle name="Normal 2 4 3 2 4 7 2" xfId="24774" xr:uid="{00000000-0005-0000-0000-0000D7630000}"/>
    <cellStyle name="Normal 2 4 3 2 4 8" xfId="16628" xr:uid="{00000000-0005-0000-0000-0000D8630000}"/>
    <cellStyle name="Normal 2 4 3 2 5" xfId="421" xr:uid="{00000000-0005-0000-0000-0000D9630000}"/>
    <cellStyle name="Normal 2 4 3 2 5 2" xfId="1127" xr:uid="{00000000-0005-0000-0000-0000DA630000}"/>
    <cellStyle name="Normal 2 4 3 2 5 2 2" xfId="2537" xr:uid="{00000000-0005-0000-0000-0000DB630000}"/>
    <cellStyle name="Normal 2 4 3 2 5 2 2 2" xfId="5030" xr:uid="{00000000-0005-0000-0000-0000DC630000}"/>
    <cellStyle name="Normal 2 4 3 2 5 2 2 2 2" xfId="13176" xr:uid="{00000000-0005-0000-0000-0000DD630000}"/>
    <cellStyle name="Normal 2 4 3 2 5 2 2 2 2 2" xfId="29472" xr:uid="{00000000-0005-0000-0000-0000DE630000}"/>
    <cellStyle name="Normal 2 4 3 2 5 2 2 2 3" xfId="21326" xr:uid="{00000000-0005-0000-0000-0000DF630000}"/>
    <cellStyle name="Normal 2 4 3 2 5 2 2 3" xfId="7836" xr:uid="{00000000-0005-0000-0000-0000E0630000}"/>
    <cellStyle name="Normal 2 4 3 2 5 2 2 3 2" xfId="15982" xr:uid="{00000000-0005-0000-0000-0000E1630000}"/>
    <cellStyle name="Normal 2 4 3 2 5 2 2 3 2 2" xfId="32278" xr:uid="{00000000-0005-0000-0000-0000E2630000}"/>
    <cellStyle name="Normal 2 4 3 2 5 2 2 3 3" xfId="24132" xr:uid="{00000000-0005-0000-0000-0000E3630000}"/>
    <cellStyle name="Normal 2 4 3 2 5 2 2 4" xfId="10683" xr:uid="{00000000-0005-0000-0000-0000E4630000}"/>
    <cellStyle name="Normal 2 4 3 2 5 2 2 4 2" xfId="26979" xr:uid="{00000000-0005-0000-0000-0000E5630000}"/>
    <cellStyle name="Normal 2 4 3 2 5 2 2 5" xfId="18833" xr:uid="{00000000-0005-0000-0000-0000E6630000}"/>
    <cellStyle name="Normal 2 4 3 2 5 2 3" xfId="3812" xr:uid="{00000000-0005-0000-0000-0000E7630000}"/>
    <cellStyle name="Normal 2 4 3 2 5 2 3 2" xfId="11958" xr:uid="{00000000-0005-0000-0000-0000E8630000}"/>
    <cellStyle name="Normal 2 4 3 2 5 2 3 2 2" xfId="28254" xr:uid="{00000000-0005-0000-0000-0000E9630000}"/>
    <cellStyle name="Normal 2 4 3 2 5 2 3 3" xfId="20108" xr:uid="{00000000-0005-0000-0000-0000EA630000}"/>
    <cellStyle name="Normal 2 4 3 2 5 2 4" xfId="6426" xr:uid="{00000000-0005-0000-0000-0000EB630000}"/>
    <cellStyle name="Normal 2 4 3 2 5 2 4 2" xfId="14572" xr:uid="{00000000-0005-0000-0000-0000EC630000}"/>
    <cellStyle name="Normal 2 4 3 2 5 2 4 2 2" xfId="30868" xr:uid="{00000000-0005-0000-0000-0000ED630000}"/>
    <cellStyle name="Normal 2 4 3 2 5 2 4 3" xfId="22722" xr:uid="{00000000-0005-0000-0000-0000EE630000}"/>
    <cellStyle name="Normal 2 4 3 2 5 2 5" xfId="9273" xr:uid="{00000000-0005-0000-0000-0000EF630000}"/>
    <cellStyle name="Normal 2 4 3 2 5 2 5 2" xfId="25569" xr:uid="{00000000-0005-0000-0000-0000F0630000}"/>
    <cellStyle name="Normal 2 4 3 2 5 2 6" xfId="17423" xr:uid="{00000000-0005-0000-0000-0000F1630000}"/>
    <cellStyle name="Normal 2 4 3 2 5 3" xfId="1832" xr:uid="{00000000-0005-0000-0000-0000F2630000}"/>
    <cellStyle name="Normal 2 4 3 2 5 3 2" xfId="4421" xr:uid="{00000000-0005-0000-0000-0000F3630000}"/>
    <cellStyle name="Normal 2 4 3 2 5 3 2 2" xfId="12567" xr:uid="{00000000-0005-0000-0000-0000F4630000}"/>
    <cellStyle name="Normal 2 4 3 2 5 3 2 2 2" xfId="28863" xr:uid="{00000000-0005-0000-0000-0000F5630000}"/>
    <cellStyle name="Normal 2 4 3 2 5 3 2 3" xfId="20717" xr:uid="{00000000-0005-0000-0000-0000F6630000}"/>
    <cellStyle name="Normal 2 4 3 2 5 3 3" xfId="7131" xr:uid="{00000000-0005-0000-0000-0000F7630000}"/>
    <cellStyle name="Normal 2 4 3 2 5 3 3 2" xfId="15277" xr:uid="{00000000-0005-0000-0000-0000F8630000}"/>
    <cellStyle name="Normal 2 4 3 2 5 3 3 2 2" xfId="31573" xr:uid="{00000000-0005-0000-0000-0000F9630000}"/>
    <cellStyle name="Normal 2 4 3 2 5 3 3 3" xfId="23427" xr:uid="{00000000-0005-0000-0000-0000FA630000}"/>
    <cellStyle name="Normal 2 4 3 2 5 3 4" xfId="9978" xr:uid="{00000000-0005-0000-0000-0000FB630000}"/>
    <cellStyle name="Normal 2 4 3 2 5 3 4 2" xfId="26274" xr:uid="{00000000-0005-0000-0000-0000FC630000}"/>
    <cellStyle name="Normal 2 4 3 2 5 3 5" xfId="18128" xr:uid="{00000000-0005-0000-0000-0000FD630000}"/>
    <cellStyle name="Normal 2 4 3 2 5 4" xfId="3203" xr:uid="{00000000-0005-0000-0000-0000FE630000}"/>
    <cellStyle name="Normal 2 4 3 2 5 4 2" xfId="11349" xr:uid="{00000000-0005-0000-0000-0000FF630000}"/>
    <cellStyle name="Normal 2 4 3 2 5 4 2 2" xfId="27645" xr:uid="{00000000-0005-0000-0000-000000640000}"/>
    <cellStyle name="Normal 2 4 3 2 5 4 3" xfId="19499" xr:uid="{00000000-0005-0000-0000-000001640000}"/>
    <cellStyle name="Normal 2 4 3 2 5 5" xfId="5721" xr:uid="{00000000-0005-0000-0000-000002640000}"/>
    <cellStyle name="Normal 2 4 3 2 5 5 2" xfId="13867" xr:uid="{00000000-0005-0000-0000-000003640000}"/>
    <cellStyle name="Normal 2 4 3 2 5 5 2 2" xfId="30163" xr:uid="{00000000-0005-0000-0000-000004640000}"/>
    <cellStyle name="Normal 2 4 3 2 5 5 3" xfId="22017" xr:uid="{00000000-0005-0000-0000-000005640000}"/>
    <cellStyle name="Normal 2 4 3 2 5 6" xfId="8568" xr:uid="{00000000-0005-0000-0000-000006640000}"/>
    <cellStyle name="Normal 2 4 3 2 5 6 2" xfId="24864" xr:uid="{00000000-0005-0000-0000-000007640000}"/>
    <cellStyle name="Normal 2 4 3 2 5 7" xfId="16718" xr:uid="{00000000-0005-0000-0000-000008640000}"/>
    <cellStyle name="Normal 2 4 3 2 6" xfId="783" xr:uid="{00000000-0005-0000-0000-000009640000}"/>
    <cellStyle name="Normal 2 4 3 2 6 2" xfId="2193" xr:uid="{00000000-0005-0000-0000-00000A640000}"/>
    <cellStyle name="Normal 2 4 3 2 6 2 2" xfId="4734" xr:uid="{00000000-0005-0000-0000-00000B640000}"/>
    <cellStyle name="Normal 2 4 3 2 6 2 2 2" xfId="12880" xr:uid="{00000000-0005-0000-0000-00000C640000}"/>
    <cellStyle name="Normal 2 4 3 2 6 2 2 2 2" xfId="29176" xr:uid="{00000000-0005-0000-0000-00000D640000}"/>
    <cellStyle name="Normal 2 4 3 2 6 2 2 3" xfId="21030" xr:uid="{00000000-0005-0000-0000-00000E640000}"/>
    <cellStyle name="Normal 2 4 3 2 6 2 3" xfId="7492" xr:uid="{00000000-0005-0000-0000-00000F640000}"/>
    <cellStyle name="Normal 2 4 3 2 6 2 3 2" xfId="15638" xr:uid="{00000000-0005-0000-0000-000010640000}"/>
    <cellStyle name="Normal 2 4 3 2 6 2 3 2 2" xfId="31934" xr:uid="{00000000-0005-0000-0000-000011640000}"/>
    <cellStyle name="Normal 2 4 3 2 6 2 3 3" xfId="23788" xr:uid="{00000000-0005-0000-0000-000012640000}"/>
    <cellStyle name="Normal 2 4 3 2 6 2 4" xfId="10339" xr:uid="{00000000-0005-0000-0000-000013640000}"/>
    <cellStyle name="Normal 2 4 3 2 6 2 4 2" xfId="26635" xr:uid="{00000000-0005-0000-0000-000014640000}"/>
    <cellStyle name="Normal 2 4 3 2 6 2 5" xfId="18489" xr:uid="{00000000-0005-0000-0000-000015640000}"/>
    <cellStyle name="Normal 2 4 3 2 6 3" xfId="3516" xr:uid="{00000000-0005-0000-0000-000016640000}"/>
    <cellStyle name="Normal 2 4 3 2 6 3 2" xfId="11662" xr:uid="{00000000-0005-0000-0000-000017640000}"/>
    <cellStyle name="Normal 2 4 3 2 6 3 2 2" xfId="27958" xr:uid="{00000000-0005-0000-0000-000018640000}"/>
    <cellStyle name="Normal 2 4 3 2 6 3 3" xfId="19812" xr:uid="{00000000-0005-0000-0000-000019640000}"/>
    <cellStyle name="Normal 2 4 3 2 6 4" xfId="6082" xr:uid="{00000000-0005-0000-0000-00001A640000}"/>
    <cellStyle name="Normal 2 4 3 2 6 4 2" xfId="14228" xr:uid="{00000000-0005-0000-0000-00001B640000}"/>
    <cellStyle name="Normal 2 4 3 2 6 4 2 2" xfId="30524" xr:uid="{00000000-0005-0000-0000-00001C640000}"/>
    <cellStyle name="Normal 2 4 3 2 6 4 3" xfId="22378" xr:uid="{00000000-0005-0000-0000-00001D640000}"/>
    <cellStyle name="Normal 2 4 3 2 6 5" xfId="8929" xr:uid="{00000000-0005-0000-0000-00001E640000}"/>
    <cellStyle name="Normal 2 4 3 2 6 5 2" xfId="25225" xr:uid="{00000000-0005-0000-0000-00001F640000}"/>
    <cellStyle name="Normal 2 4 3 2 6 6" xfId="17079" xr:uid="{00000000-0005-0000-0000-000020640000}"/>
    <cellStyle name="Normal 2 4 3 2 7" xfId="1488" xr:uid="{00000000-0005-0000-0000-000021640000}"/>
    <cellStyle name="Normal 2 4 3 2 7 2" xfId="4125" xr:uid="{00000000-0005-0000-0000-000022640000}"/>
    <cellStyle name="Normal 2 4 3 2 7 2 2" xfId="12271" xr:uid="{00000000-0005-0000-0000-000023640000}"/>
    <cellStyle name="Normal 2 4 3 2 7 2 2 2" xfId="28567" xr:uid="{00000000-0005-0000-0000-000024640000}"/>
    <cellStyle name="Normal 2 4 3 2 7 2 3" xfId="20421" xr:uid="{00000000-0005-0000-0000-000025640000}"/>
    <cellStyle name="Normal 2 4 3 2 7 3" xfId="6787" xr:uid="{00000000-0005-0000-0000-000026640000}"/>
    <cellStyle name="Normal 2 4 3 2 7 3 2" xfId="14933" xr:uid="{00000000-0005-0000-0000-000027640000}"/>
    <cellStyle name="Normal 2 4 3 2 7 3 2 2" xfId="31229" xr:uid="{00000000-0005-0000-0000-000028640000}"/>
    <cellStyle name="Normal 2 4 3 2 7 3 3" xfId="23083" xr:uid="{00000000-0005-0000-0000-000029640000}"/>
    <cellStyle name="Normal 2 4 3 2 7 4" xfId="9634" xr:uid="{00000000-0005-0000-0000-00002A640000}"/>
    <cellStyle name="Normal 2 4 3 2 7 4 2" xfId="25930" xr:uid="{00000000-0005-0000-0000-00002B640000}"/>
    <cellStyle name="Normal 2 4 3 2 7 5" xfId="17784" xr:uid="{00000000-0005-0000-0000-00002C640000}"/>
    <cellStyle name="Normal 2 4 3 2 8" xfId="2907" xr:uid="{00000000-0005-0000-0000-00002D640000}"/>
    <cellStyle name="Normal 2 4 3 2 8 2" xfId="11053" xr:uid="{00000000-0005-0000-0000-00002E640000}"/>
    <cellStyle name="Normal 2 4 3 2 8 2 2" xfId="27349" xr:uid="{00000000-0005-0000-0000-00002F640000}"/>
    <cellStyle name="Normal 2 4 3 2 8 3" xfId="19203" xr:uid="{00000000-0005-0000-0000-000030640000}"/>
    <cellStyle name="Normal 2 4 3 2 9" xfId="5377" xr:uid="{00000000-0005-0000-0000-000031640000}"/>
    <cellStyle name="Normal 2 4 3 2 9 2" xfId="13523" xr:uid="{00000000-0005-0000-0000-000032640000}"/>
    <cellStyle name="Normal 2 4 3 2 9 2 2" xfId="29819" xr:uid="{00000000-0005-0000-0000-000033640000}"/>
    <cellStyle name="Normal 2 4 3 2 9 3" xfId="21673" xr:uid="{00000000-0005-0000-0000-000034640000}"/>
    <cellStyle name="Normal 2 4 3 3" xfId="123" xr:uid="{00000000-0005-0000-0000-000035640000}"/>
    <cellStyle name="Normal 2 4 3 3 2" xfId="467" xr:uid="{00000000-0005-0000-0000-000036640000}"/>
    <cellStyle name="Normal 2 4 3 3 2 2" xfId="1173" xr:uid="{00000000-0005-0000-0000-000037640000}"/>
    <cellStyle name="Normal 2 4 3 3 2 2 2" xfId="2583" xr:uid="{00000000-0005-0000-0000-000038640000}"/>
    <cellStyle name="Normal 2 4 3 3 2 2 2 2" xfId="5068" xr:uid="{00000000-0005-0000-0000-000039640000}"/>
    <cellStyle name="Normal 2 4 3 3 2 2 2 2 2" xfId="13214" xr:uid="{00000000-0005-0000-0000-00003A640000}"/>
    <cellStyle name="Normal 2 4 3 3 2 2 2 2 2 2" xfId="29510" xr:uid="{00000000-0005-0000-0000-00003B640000}"/>
    <cellStyle name="Normal 2 4 3 3 2 2 2 2 3" xfId="21364" xr:uid="{00000000-0005-0000-0000-00003C640000}"/>
    <cellStyle name="Normal 2 4 3 3 2 2 2 3" xfId="7882" xr:uid="{00000000-0005-0000-0000-00003D640000}"/>
    <cellStyle name="Normal 2 4 3 3 2 2 2 3 2" xfId="16028" xr:uid="{00000000-0005-0000-0000-00003E640000}"/>
    <cellStyle name="Normal 2 4 3 3 2 2 2 3 2 2" xfId="32324" xr:uid="{00000000-0005-0000-0000-00003F640000}"/>
    <cellStyle name="Normal 2 4 3 3 2 2 2 3 3" xfId="24178" xr:uid="{00000000-0005-0000-0000-000040640000}"/>
    <cellStyle name="Normal 2 4 3 3 2 2 2 4" xfId="10729" xr:uid="{00000000-0005-0000-0000-000041640000}"/>
    <cellStyle name="Normal 2 4 3 3 2 2 2 4 2" xfId="27025" xr:uid="{00000000-0005-0000-0000-000042640000}"/>
    <cellStyle name="Normal 2 4 3 3 2 2 2 5" xfId="18879" xr:uid="{00000000-0005-0000-0000-000043640000}"/>
    <cellStyle name="Normal 2 4 3 3 2 2 3" xfId="3850" xr:uid="{00000000-0005-0000-0000-000044640000}"/>
    <cellStyle name="Normal 2 4 3 3 2 2 3 2" xfId="11996" xr:uid="{00000000-0005-0000-0000-000045640000}"/>
    <cellStyle name="Normal 2 4 3 3 2 2 3 2 2" xfId="28292" xr:uid="{00000000-0005-0000-0000-000046640000}"/>
    <cellStyle name="Normal 2 4 3 3 2 2 3 3" xfId="20146" xr:uid="{00000000-0005-0000-0000-000047640000}"/>
    <cellStyle name="Normal 2 4 3 3 2 2 4" xfId="6472" xr:uid="{00000000-0005-0000-0000-000048640000}"/>
    <cellStyle name="Normal 2 4 3 3 2 2 4 2" xfId="14618" xr:uid="{00000000-0005-0000-0000-000049640000}"/>
    <cellStyle name="Normal 2 4 3 3 2 2 4 2 2" xfId="30914" xr:uid="{00000000-0005-0000-0000-00004A640000}"/>
    <cellStyle name="Normal 2 4 3 3 2 2 4 3" xfId="22768" xr:uid="{00000000-0005-0000-0000-00004B640000}"/>
    <cellStyle name="Normal 2 4 3 3 2 2 5" xfId="9319" xr:uid="{00000000-0005-0000-0000-00004C640000}"/>
    <cellStyle name="Normal 2 4 3 3 2 2 5 2" xfId="25615" xr:uid="{00000000-0005-0000-0000-00004D640000}"/>
    <cellStyle name="Normal 2 4 3 3 2 2 6" xfId="17469" xr:uid="{00000000-0005-0000-0000-00004E640000}"/>
    <cellStyle name="Normal 2 4 3 3 2 3" xfId="1878" xr:uid="{00000000-0005-0000-0000-00004F640000}"/>
    <cellStyle name="Normal 2 4 3 3 2 3 2" xfId="4459" xr:uid="{00000000-0005-0000-0000-000050640000}"/>
    <cellStyle name="Normal 2 4 3 3 2 3 2 2" xfId="12605" xr:uid="{00000000-0005-0000-0000-000051640000}"/>
    <cellStyle name="Normal 2 4 3 3 2 3 2 2 2" xfId="28901" xr:uid="{00000000-0005-0000-0000-000052640000}"/>
    <cellStyle name="Normal 2 4 3 3 2 3 2 3" xfId="20755" xr:uid="{00000000-0005-0000-0000-000053640000}"/>
    <cellStyle name="Normal 2 4 3 3 2 3 3" xfId="7177" xr:uid="{00000000-0005-0000-0000-000054640000}"/>
    <cellStyle name="Normal 2 4 3 3 2 3 3 2" xfId="15323" xr:uid="{00000000-0005-0000-0000-000055640000}"/>
    <cellStyle name="Normal 2 4 3 3 2 3 3 2 2" xfId="31619" xr:uid="{00000000-0005-0000-0000-000056640000}"/>
    <cellStyle name="Normal 2 4 3 3 2 3 3 3" xfId="23473" xr:uid="{00000000-0005-0000-0000-000057640000}"/>
    <cellStyle name="Normal 2 4 3 3 2 3 4" xfId="10024" xr:uid="{00000000-0005-0000-0000-000058640000}"/>
    <cellStyle name="Normal 2 4 3 3 2 3 4 2" xfId="26320" xr:uid="{00000000-0005-0000-0000-000059640000}"/>
    <cellStyle name="Normal 2 4 3 3 2 3 5" xfId="18174" xr:uid="{00000000-0005-0000-0000-00005A640000}"/>
    <cellStyle name="Normal 2 4 3 3 2 4" xfId="3241" xr:uid="{00000000-0005-0000-0000-00005B640000}"/>
    <cellStyle name="Normal 2 4 3 3 2 4 2" xfId="11387" xr:uid="{00000000-0005-0000-0000-00005C640000}"/>
    <cellStyle name="Normal 2 4 3 3 2 4 2 2" xfId="27683" xr:uid="{00000000-0005-0000-0000-00005D640000}"/>
    <cellStyle name="Normal 2 4 3 3 2 4 3" xfId="19537" xr:uid="{00000000-0005-0000-0000-00005E640000}"/>
    <cellStyle name="Normal 2 4 3 3 2 5" xfId="5767" xr:uid="{00000000-0005-0000-0000-00005F640000}"/>
    <cellStyle name="Normal 2 4 3 3 2 5 2" xfId="13913" xr:uid="{00000000-0005-0000-0000-000060640000}"/>
    <cellStyle name="Normal 2 4 3 3 2 5 2 2" xfId="30209" xr:uid="{00000000-0005-0000-0000-000061640000}"/>
    <cellStyle name="Normal 2 4 3 3 2 5 3" xfId="22063" xr:uid="{00000000-0005-0000-0000-000062640000}"/>
    <cellStyle name="Normal 2 4 3 3 2 6" xfId="8614" xr:uid="{00000000-0005-0000-0000-000063640000}"/>
    <cellStyle name="Normal 2 4 3 3 2 6 2" xfId="24910" xr:uid="{00000000-0005-0000-0000-000064640000}"/>
    <cellStyle name="Normal 2 4 3 3 2 7" xfId="16764" xr:uid="{00000000-0005-0000-0000-000065640000}"/>
    <cellStyle name="Normal 2 4 3 3 3" xfId="829" xr:uid="{00000000-0005-0000-0000-000066640000}"/>
    <cellStyle name="Normal 2 4 3 3 3 2" xfId="2239" xr:uid="{00000000-0005-0000-0000-000067640000}"/>
    <cellStyle name="Normal 2 4 3 3 3 2 2" xfId="4772" xr:uid="{00000000-0005-0000-0000-000068640000}"/>
    <cellStyle name="Normal 2 4 3 3 3 2 2 2" xfId="12918" xr:uid="{00000000-0005-0000-0000-000069640000}"/>
    <cellStyle name="Normal 2 4 3 3 3 2 2 2 2" xfId="29214" xr:uid="{00000000-0005-0000-0000-00006A640000}"/>
    <cellStyle name="Normal 2 4 3 3 3 2 2 3" xfId="21068" xr:uid="{00000000-0005-0000-0000-00006B640000}"/>
    <cellStyle name="Normal 2 4 3 3 3 2 3" xfId="7538" xr:uid="{00000000-0005-0000-0000-00006C640000}"/>
    <cellStyle name="Normal 2 4 3 3 3 2 3 2" xfId="15684" xr:uid="{00000000-0005-0000-0000-00006D640000}"/>
    <cellStyle name="Normal 2 4 3 3 3 2 3 2 2" xfId="31980" xr:uid="{00000000-0005-0000-0000-00006E640000}"/>
    <cellStyle name="Normal 2 4 3 3 3 2 3 3" xfId="23834" xr:uid="{00000000-0005-0000-0000-00006F640000}"/>
    <cellStyle name="Normal 2 4 3 3 3 2 4" xfId="10385" xr:uid="{00000000-0005-0000-0000-000070640000}"/>
    <cellStyle name="Normal 2 4 3 3 3 2 4 2" xfId="26681" xr:uid="{00000000-0005-0000-0000-000071640000}"/>
    <cellStyle name="Normal 2 4 3 3 3 2 5" xfId="18535" xr:uid="{00000000-0005-0000-0000-000072640000}"/>
    <cellStyle name="Normal 2 4 3 3 3 3" xfId="3554" xr:uid="{00000000-0005-0000-0000-000073640000}"/>
    <cellStyle name="Normal 2 4 3 3 3 3 2" xfId="11700" xr:uid="{00000000-0005-0000-0000-000074640000}"/>
    <cellStyle name="Normal 2 4 3 3 3 3 2 2" xfId="27996" xr:uid="{00000000-0005-0000-0000-000075640000}"/>
    <cellStyle name="Normal 2 4 3 3 3 3 3" xfId="19850" xr:uid="{00000000-0005-0000-0000-000076640000}"/>
    <cellStyle name="Normal 2 4 3 3 3 4" xfId="6128" xr:uid="{00000000-0005-0000-0000-000077640000}"/>
    <cellStyle name="Normal 2 4 3 3 3 4 2" xfId="14274" xr:uid="{00000000-0005-0000-0000-000078640000}"/>
    <cellStyle name="Normal 2 4 3 3 3 4 2 2" xfId="30570" xr:uid="{00000000-0005-0000-0000-000079640000}"/>
    <cellStyle name="Normal 2 4 3 3 3 4 3" xfId="22424" xr:uid="{00000000-0005-0000-0000-00007A640000}"/>
    <cellStyle name="Normal 2 4 3 3 3 5" xfId="8975" xr:uid="{00000000-0005-0000-0000-00007B640000}"/>
    <cellStyle name="Normal 2 4 3 3 3 5 2" xfId="25271" xr:uid="{00000000-0005-0000-0000-00007C640000}"/>
    <cellStyle name="Normal 2 4 3 3 3 6" xfId="17125" xr:uid="{00000000-0005-0000-0000-00007D640000}"/>
    <cellStyle name="Normal 2 4 3 3 4" xfId="1534" xr:uid="{00000000-0005-0000-0000-00007E640000}"/>
    <cellStyle name="Normal 2 4 3 3 4 2" xfId="4163" xr:uid="{00000000-0005-0000-0000-00007F640000}"/>
    <cellStyle name="Normal 2 4 3 3 4 2 2" xfId="12309" xr:uid="{00000000-0005-0000-0000-000080640000}"/>
    <cellStyle name="Normal 2 4 3 3 4 2 2 2" xfId="28605" xr:uid="{00000000-0005-0000-0000-000081640000}"/>
    <cellStyle name="Normal 2 4 3 3 4 2 3" xfId="20459" xr:uid="{00000000-0005-0000-0000-000082640000}"/>
    <cellStyle name="Normal 2 4 3 3 4 3" xfId="6833" xr:uid="{00000000-0005-0000-0000-000083640000}"/>
    <cellStyle name="Normal 2 4 3 3 4 3 2" xfId="14979" xr:uid="{00000000-0005-0000-0000-000084640000}"/>
    <cellStyle name="Normal 2 4 3 3 4 3 2 2" xfId="31275" xr:uid="{00000000-0005-0000-0000-000085640000}"/>
    <cellStyle name="Normal 2 4 3 3 4 3 3" xfId="23129" xr:uid="{00000000-0005-0000-0000-000086640000}"/>
    <cellStyle name="Normal 2 4 3 3 4 4" xfId="9680" xr:uid="{00000000-0005-0000-0000-000087640000}"/>
    <cellStyle name="Normal 2 4 3 3 4 4 2" xfId="25976" xr:uid="{00000000-0005-0000-0000-000088640000}"/>
    <cellStyle name="Normal 2 4 3 3 4 5" xfId="17830" xr:uid="{00000000-0005-0000-0000-000089640000}"/>
    <cellStyle name="Normal 2 4 3 3 5" xfId="2945" xr:uid="{00000000-0005-0000-0000-00008A640000}"/>
    <cellStyle name="Normal 2 4 3 3 5 2" xfId="11091" xr:uid="{00000000-0005-0000-0000-00008B640000}"/>
    <cellStyle name="Normal 2 4 3 3 5 2 2" xfId="27387" xr:uid="{00000000-0005-0000-0000-00008C640000}"/>
    <cellStyle name="Normal 2 4 3 3 5 3" xfId="19241" xr:uid="{00000000-0005-0000-0000-00008D640000}"/>
    <cellStyle name="Normal 2 4 3 3 6" xfId="5423" xr:uid="{00000000-0005-0000-0000-00008E640000}"/>
    <cellStyle name="Normal 2 4 3 3 6 2" xfId="13569" xr:uid="{00000000-0005-0000-0000-00008F640000}"/>
    <cellStyle name="Normal 2 4 3 3 6 2 2" xfId="29865" xr:uid="{00000000-0005-0000-0000-000090640000}"/>
    <cellStyle name="Normal 2 4 3 3 6 3" xfId="21719" xr:uid="{00000000-0005-0000-0000-000091640000}"/>
    <cellStyle name="Normal 2 4 3 3 7" xfId="8270" xr:uid="{00000000-0005-0000-0000-000092640000}"/>
    <cellStyle name="Normal 2 4 3 3 7 2" xfId="24566" xr:uid="{00000000-0005-0000-0000-000093640000}"/>
    <cellStyle name="Normal 2 4 3 3 8" xfId="16420" xr:uid="{00000000-0005-0000-0000-000094640000}"/>
    <cellStyle name="Normal 2 4 3 4" xfId="208" xr:uid="{00000000-0005-0000-0000-000095640000}"/>
    <cellStyle name="Normal 2 4 3 4 2" xfId="552" xr:uid="{00000000-0005-0000-0000-000096640000}"/>
    <cellStyle name="Normal 2 4 3 4 2 2" xfId="1258" xr:uid="{00000000-0005-0000-0000-000097640000}"/>
    <cellStyle name="Normal 2 4 3 4 2 2 2" xfId="2668" xr:uid="{00000000-0005-0000-0000-000098640000}"/>
    <cellStyle name="Normal 2 4 3 4 2 2 2 2" xfId="5142" xr:uid="{00000000-0005-0000-0000-000099640000}"/>
    <cellStyle name="Normal 2 4 3 4 2 2 2 2 2" xfId="13288" xr:uid="{00000000-0005-0000-0000-00009A640000}"/>
    <cellStyle name="Normal 2 4 3 4 2 2 2 2 2 2" xfId="29584" xr:uid="{00000000-0005-0000-0000-00009B640000}"/>
    <cellStyle name="Normal 2 4 3 4 2 2 2 2 3" xfId="21438" xr:uid="{00000000-0005-0000-0000-00009C640000}"/>
    <cellStyle name="Normal 2 4 3 4 2 2 2 3" xfId="7967" xr:uid="{00000000-0005-0000-0000-00009D640000}"/>
    <cellStyle name="Normal 2 4 3 4 2 2 2 3 2" xfId="16113" xr:uid="{00000000-0005-0000-0000-00009E640000}"/>
    <cellStyle name="Normal 2 4 3 4 2 2 2 3 2 2" xfId="32409" xr:uid="{00000000-0005-0000-0000-00009F640000}"/>
    <cellStyle name="Normal 2 4 3 4 2 2 2 3 3" xfId="24263" xr:uid="{00000000-0005-0000-0000-0000A0640000}"/>
    <cellStyle name="Normal 2 4 3 4 2 2 2 4" xfId="10814" xr:uid="{00000000-0005-0000-0000-0000A1640000}"/>
    <cellStyle name="Normal 2 4 3 4 2 2 2 4 2" xfId="27110" xr:uid="{00000000-0005-0000-0000-0000A2640000}"/>
    <cellStyle name="Normal 2 4 3 4 2 2 2 5" xfId="18964" xr:uid="{00000000-0005-0000-0000-0000A3640000}"/>
    <cellStyle name="Normal 2 4 3 4 2 2 3" xfId="3924" xr:uid="{00000000-0005-0000-0000-0000A4640000}"/>
    <cellStyle name="Normal 2 4 3 4 2 2 3 2" xfId="12070" xr:uid="{00000000-0005-0000-0000-0000A5640000}"/>
    <cellStyle name="Normal 2 4 3 4 2 2 3 2 2" xfId="28366" xr:uid="{00000000-0005-0000-0000-0000A6640000}"/>
    <cellStyle name="Normal 2 4 3 4 2 2 3 3" xfId="20220" xr:uid="{00000000-0005-0000-0000-0000A7640000}"/>
    <cellStyle name="Normal 2 4 3 4 2 2 4" xfId="6557" xr:uid="{00000000-0005-0000-0000-0000A8640000}"/>
    <cellStyle name="Normal 2 4 3 4 2 2 4 2" xfId="14703" xr:uid="{00000000-0005-0000-0000-0000A9640000}"/>
    <cellStyle name="Normal 2 4 3 4 2 2 4 2 2" xfId="30999" xr:uid="{00000000-0005-0000-0000-0000AA640000}"/>
    <cellStyle name="Normal 2 4 3 4 2 2 4 3" xfId="22853" xr:uid="{00000000-0005-0000-0000-0000AB640000}"/>
    <cellStyle name="Normal 2 4 3 4 2 2 5" xfId="9404" xr:uid="{00000000-0005-0000-0000-0000AC640000}"/>
    <cellStyle name="Normal 2 4 3 4 2 2 5 2" xfId="25700" xr:uid="{00000000-0005-0000-0000-0000AD640000}"/>
    <cellStyle name="Normal 2 4 3 4 2 2 6" xfId="17554" xr:uid="{00000000-0005-0000-0000-0000AE640000}"/>
    <cellStyle name="Normal 2 4 3 4 2 3" xfId="1963" xr:uid="{00000000-0005-0000-0000-0000AF640000}"/>
    <cellStyle name="Normal 2 4 3 4 2 3 2" xfId="4533" xr:uid="{00000000-0005-0000-0000-0000B0640000}"/>
    <cellStyle name="Normal 2 4 3 4 2 3 2 2" xfId="12679" xr:uid="{00000000-0005-0000-0000-0000B1640000}"/>
    <cellStyle name="Normal 2 4 3 4 2 3 2 2 2" xfId="28975" xr:uid="{00000000-0005-0000-0000-0000B2640000}"/>
    <cellStyle name="Normal 2 4 3 4 2 3 2 3" xfId="20829" xr:uid="{00000000-0005-0000-0000-0000B3640000}"/>
    <cellStyle name="Normal 2 4 3 4 2 3 3" xfId="7262" xr:uid="{00000000-0005-0000-0000-0000B4640000}"/>
    <cellStyle name="Normal 2 4 3 4 2 3 3 2" xfId="15408" xr:uid="{00000000-0005-0000-0000-0000B5640000}"/>
    <cellStyle name="Normal 2 4 3 4 2 3 3 2 2" xfId="31704" xr:uid="{00000000-0005-0000-0000-0000B6640000}"/>
    <cellStyle name="Normal 2 4 3 4 2 3 3 3" xfId="23558" xr:uid="{00000000-0005-0000-0000-0000B7640000}"/>
    <cellStyle name="Normal 2 4 3 4 2 3 4" xfId="10109" xr:uid="{00000000-0005-0000-0000-0000B8640000}"/>
    <cellStyle name="Normal 2 4 3 4 2 3 4 2" xfId="26405" xr:uid="{00000000-0005-0000-0000-0000B9640000}"/>
    <cellStyle name="Normal 2 4 3 4 2 3 5" xfId="18259" xr:uid="{00000000-0005-0000-0000-0000BA640000}"/>
    <cellStyle name="Normal 2 4 3 4 2 4" xfId="3315" xr:uid="{00000000-0005-0000-0000-0000BB640000}"/>
    <cellStyle name="Normal 2 4 3 4 2 4 2" xfId="11461" xr:uid="{00000000-0005-0000-0000-0000BC640000}"/>
    <cellStyle name="Normal 2 4 3 4 2 4 2 2" xfId="27757" xr:uid="{00000000-0005-0000-0000-0000BD640000}"/>
    <cellStyle name="Normal 2 4 3 4 2 4 3" xfId="19611" xr:uid="{00000000-0005-0000-0000-0000BE640000}"/>
    <cellStyle name="Normal 2 4 3 4 2 5" xfId="5852" xr:uid="{00000000-0005-0000-0000-0000BF640000}"/>
    <cellStyle name="Normal 2 4 3 4 2 5 2" xfId="13998" xr:uid="{00000000-0005-0000-0000-0000C0640000}"/>
    <cellStyle name="Normal 2 4 3 4 2 5 2 2" xfId="30294" xr:uid="{00000000-0005-0000-0000-0000C1640000}"/>
    <cellStyle name="Normal 2 4 3 4 2 5 3" xfId="22148" xr:uid="{00000000-0005-0000-0000-0000C2640000}"/>
    <cellStyle name="Normal 2 4 3 4 2 6" xfId="8699" xr:uid="{00000000-0005-0000-0000-0000C3640000}"/>
    <cellStyle name="Normal 2 4 3 4 2 6 2" xfId="24995" xr:uid="{00000000-0005-0000-0000-0000C4640000}"/>
    <cellStyle name="Normal 2 4 3 4 2 7" xfId="16849" xr:uid="{00000000-0005-0000-0000-0000C5640000}"/>
    <cellStyle name="Normal 2 4 3 4 3" xfId="914" xr:uid="{00000000-0005-0000-0000-0000C6640000}"/>
    <cellStyle name="Normal 2 4 3 4 3 2" xfId="2324" xr:uid="{00000000-0005-0000-0000-0000C7640000}"/>
    <cellStyle name="Normal 2 4 3 4 3 2 2" xfId="4846" xr:uid="{00000000-0005-0000-0000-0000C8640000}"/>
    <cellStyle name="Normal 2 4 3 4 3 2 2 2" xfId="12992" xr:uid="{00000000-0005-0000-0000-0000C9640000}"/>
    <cellStyle name="Normal 2 4 3 4 3 2 2 2 2" xfId="29288" xr:uid="{00000000-0005-0000-0000-0000CA640000}"/>
    <cellStyle name="Normal 2 4 3 4 3 2 2 3" xfId="21142" xr:uid="{00000000-0005-0000-0000-0000CB640000}"/>
    <cellStyle name="Normal 2 4 3 4 3 2 3" xfId="7623" xr:uid="{00000000-0005-0000-0000-0000CC640000}"/>
    <cellStyle name="Normal 2 4 3 4 3 2 3 2" xfId="15769" xr:uid="{00000000-0005-0000-0000-0000CD640000}"/>
    <cellStyle name="Normal 2 4 3 4 3 2 3 2 2" xfId="32065" xr:uid="{00000000-0005-0000-0000-0000CE640000}"/>
    <cellStyle name="Normal 2 4 3 4 3 2 3 3" xfId="23919" xr:uid="{00000000-0005-0000-0000-0000CF640000}"/>
    <cellStyle name="Normal 2 4 3 4 3 2 4" xfId="10470" xr:uid="{00000000-0005-0000-0000-0000D0640000}"/>
    <cellStyle name="Normal 2 4 3 4 3 2 4 2" xfId="26766" xr:uid="{00000000-0005-0000-0000-0000D1640000}"/>
    <cellStyle name="Normal 2 4 3 4 3 2 5" xfId="18620" xr:uid="{00000000-0005-0000-0000-0000D2640000}"/>
    <cellStyle name="Normal 2 4 3 4 3 3" xfId="3628" xr:uid="{00000000-0005-0000-0000-0000D3640000}"/>
    <cellStyle name="Normal 2 4 3 4 3 3 2" xfId="11774" xr:uid="{00000000-0005-0000-0000-0000D4640000}"/>
    <cellStyle name="Normal 2 4 3 4 3 3 2 2" xfId="28070" xr:uid="{00000000-0005-0000-0000-0000D5640000}"/>
    <cellStyle name="Normal 2 4 3 4 3 3 3" xfId="19924" xr:uid="{00000000-0005-0000-0000-0000D6640000}"/>
    <cellStyle name="Normal 2 4 3 4 3 4" xfId="6213" xr:uid="{00000000-0005-0000-0000-0000D7640000}"/>
    <cellStyle name="Normal 2 4 3 4 3 4 2" xfId="14359" xr:uid="{00000000-0005-0000-0000-0000D8640000}"/>
    <cellStyle name="Normal 2 4 3 4 3 4 2 2" xfId="30655" xr:uid="{00000000-0005-0000-0000-0000D9640000}"/>
    <cellStyle name="Normal 2 4 3 4 3 4 3" xfId="22509" xr:uid="{00000000-0005-0000-0000-0000DA640000}"/>
    <cellStyle name="Normal 2 4 3 4 3 5" xfId="9060" xr:uid="{00000000-0005-0000-0000-0000DB640000}"/>
    <cellStyle name="Normal 2 4 3 4 3 5 2" xfId="25356" xr:uid="{00000000-0005-0000-0000-0000DC640000}"/>
    <cellStyle name="Normal 2 4 3 4 3 6" xfId="17210" xr:uid="{00000000-0005-0000-0000-0000DD640000}"/>
    <cellStyle name="Normal 2 4 3 4 4" xfId="1619" xr:uid="{00000000-0005-0000-0000-0000DE640000}"/>
    <cellStyle name="Normal 2 4 3 4 4 2" xfId="4237" xr:uid="{00000000-0005-0000-0000-0000DF640000}"/>
    <cellStyle name="Normal 2 4 3 4 4 2 2" xfId="12383" xr:uid="{00000000-0005-0000-0000-0000E0640000}"/>
    <cellStyle name="Normal 2 4 3 4 4 2 2 2" xfId="28679" xr:uid="{00000000-0005-0000-0000-0000E1640000}"/>
    <cellStyle name="Normal 2 4 3 4 4 2 3" xfId="20533" xr:uid="{00000000-0005-0000-0000-0000E2640000}"/>
    <cellStyle name="Normal 2 4 3 4 4 3" xfId="6918" xr:uid="{00000000-0005-0000-0000-0000E3640000}"/>
    <cellStyle name="Normal 2 4 3 4 4 3 2" xfId="15064" xr:uid="{00000000-0005-0000-0000-0000E4640000}"/>
    <cellStyle name="Normal 2 4 3 4 4 3 2 2" xfId="31360" xr:uid="{00000000-0005-0000-0000-0000E5640000}"/>
    <cellStyle name="Normal 2 4 3 4 4 3 3" xfId="23214" xr:uid="{00000000-0005-0000-0000-0000E6640000}"/>
    <cellStyle name="Normal 2 4 3 4 4 4" xfId="9765" xr:uid="{00000000-0005-0000-0000-0000E7640000}"/>
    <cellStyle name="Normal 2 4 3 4 4 4 2" xfId="26061" xr:uid="{00000000-0005-0000-0000-0000E8640000}"/>
    <cellStyle name="Normal 2 4 3 4 4 5" xfId="17915" xr:uid="{00000000-0005-0000-0000-0000E9640000}"/>
    <cellStyle name="Normal 2 4 3 4 5" xfId="3019" xr:uid="{00000000-0005-0000-0000-0000EA640000}"/>
    <cellStyle name="Normal 2 4 3 4 5 2" xfId="11165" xr:uid="{00000000-0005-0000-0000-0000EB640000}"/>
    <cellStyle name="Normal 2 4 3 4 5 2 2" xfId="27461" xr:uid="{00000000-0005-0000-0000-0000EC640000}"/>
    <cellStyle name="Normal 2 4 3 4 5 3" xfId="19315" xr:uid="{00000000-0005-0000-0000-0000ED640000}"/>
    <cellStyle name="Normal 2 4 3 4 6" xfId="5508" xr:uid="{00000000-0005-0000-0000-0000EE640000}"/>
    <cellStyle name="Normal 2 4 3 4 6 2" xfId="13654" xr:uid="{00000000-0005-0000-0000-0000EF640000}"/>
    <cellStyle name="Normal 2 4 3 4 6 2 2" xfId="29950" xr:uid="{00000000-0005-0000-0000-0000F0640000}"/>
    <cellStyle name="Normal 2 4 3 4 6 3" xfId="21804" xr:uid="{00000000-0005-0000-0000-0000F1640000}"/>
    <cellStyle name="Normal 2 4 3 4 7" xfId="8355" xr:uid="{00000000-0005-0000-0000-0000F2640000}"/>
    <cellStyle name="Normal 2 4 3 4 7 2" xfId="24651" xr:uid="{00000000-0005-0000-0000-0000F3640000}"/>
    <cellStyle name="Normal 2 4 3 4 8" xfId="16505" xr:uid="{00000000-0005-0000-0000-0000F4640000}"/>
    <cellStyle name="Normal 2 4 3 5" xfId="287" xr:uid="{00000000-0005-0000-0000-0000F5640000}"/>
    <cellStyle name="Normal 2 4 3 5 2" xfId="631" xr:uid="{00000000-0005-0000-0000-0000F6640000}"/>
    <cellStyle name="Normal 2 4 3 5 2 2" xfId="1337" xr:uid="{00000000-0005-0000-0000-0000F7640000}"/>
    <cellStyle name="Normal 2 4 3 5 2 2 2" xfId="2747" xr:uid="{00000000-0005-0000-0000-0000F8640000}"/>
    <cellStyle name="Normal 2 4 3 5 2 2 2 2" xfId="5216" xr:uid="{00000000-0005-0000-0000-0000F9640000}"/>
    <cellStyle name="Normal 2 4 3 5 2 2 2 2 2" xfId="13362" xr:uid="{00000000-0005-0000-0000-0000FA640000}"/>
    <cellStyle name="Normal 2 4 3 5 2 2 2 2 2 2" xfId="29658" xr:uid="{00000000-0005-0000-0000-0000FB640000}"/>
    <cellStyle name="Normal 2 4 3 5 2 2 2 2 3" xfId="21512" xr:uid="{00000000-0005-0000-0000-0000FC640000}"/>
    <cellStyle name="Normal 2 4 3 5 2 2 2 3" xfId="8046" xr:uid="{00000000-0005-0000-0000-0000FD640000}"/>
    <cellStyle name="Normal 2 4 3 5 2 2 2 3 2" xfId="16192" xr:uid="{00000000-0005-0000-0000-0000FE640000}"/>
    <cellStyle name="Normal 2 4 3 5 2 2 2 3 2 2" xfId="32488" xr:uid="{00000000-0005-0000-0000-0000FF640000}"/>
    <cellStyle name="Normal 2 4 3 5 2 2 2 3 3" xfId="24342" xr:uid="{00000000-0005-0000-0000-000000650000}"/>
    <cellStyle name="Normal 2 4 3 5 2 2 2 4" xfId="10893" xr:uid="{00000000-0005-0000-0000-000001650000}"/>
    <cellStyle name="Normal 2 4 3 5 2 2 2 4 2" xfId="27189" xr:uid="{00000000-0005-0000-0000-000002650000}"/>
    <cellStyle name="Normal 2 4 3 5 2 2 2 5" xfId="19043" xr:uid="{00000000-0005-0000-0000-000003650000}"/>
    <cellStyle name="Normal 2 4 3 5 2 2 3" xfId="3998" xr:uid="{00000000-0005-0000-0000-000004650000}"/>
    <cellStyle name="Normal 2 4 3 5 2 2 3 2" xfId="12144" xr:uid="{00000000-0005-0000-0000-000005650000}"/>
    <cellStyle name="Normal 2 4 3 5 2 2 3 2 2" xfId="28440" xr:uid="{00000000-0005-0000-0000-000006650000}"/>
    <cellStyle name="Normal 2 4 3 5 2 2 3 3" xfId="20294" xr:uid="{00000000-0005-0000-0000-000007650000}"/>
    <cellStyle name="Normal 2 4 3 5 2 2 4" xfId="6636" xr:uid="{00000000-0005-0000-0000-000008650000}"/>
    <cellStyle name="Normal 2 4 3 5 2 2 4 2" xfId="14782" xr:uid="{00000000-0005-0000-0000-000009650000}"/>
    <cellStyle name="Normal 2 4 3 5 2 2 4 2 2" xfId="31078" xr:uid="{00000000-0005-0000-0000-00000A650000}"/>
    <cellStyle name="Normal 2 4 3 5 2 2 4 3" xfId="22932" xr:uid="{00000000-0005-0000-0000-00000B650000}"/>
    <cellStyle name="Normal 2 4 3 5 2 2 5" xfId="9483" xr:uid="{00000000-0005-0000-0000-00000C650000}"/>
    <cellStyle name="Normal 2 4 3 5 2 2 5 2" xfId="25779" xr:uid="{00000000-0005-0000-0000-00000D650000}"/>
    <cellStyle name="Normal 2 4 3 5 2 2 6" xfId="17633" xr:uid="{00000000-0005-0000-0000-00000E650000}"/>
    <cellStyle name="Normal 2 4 3 5 2 3" xfId="2042" xr:uid="{00000000-0005-0000-0000-00000F650000}"/>
    <cellStyle name="Normal 2 4 3 5 2 3 2" xfId="4607" xr:uid="{00000000-0005-0000-0000-000010650000}"/>
    <cellStyle name="Normal 2 4 3 5 2 3 2 2" xfId="12753" xr:uid="{00000000-0005-0000-0000-000011650000}"/>
    <cellStyle name="Normal 2 4 3 5 2 3 2 2 2" xfId="29049" xr:uid="{00000000-0005-0000-0000-000012650000}"/>
    <cellStyle name="Normal 2 4 3 5 2 3 2 3" xfId="20903" xr:uid="{00000000-0005-0000-0000-000013650000}"/>
    <cellStyle name="Normal 2 4 3 5 2 3 3" xfId="7341" xr:uid="{00000000-0005-0000-0000-000014650000}"/>
    <cellStyle name="Normal 2 4 3 5 2 3 3 2" xfId="15487" xr:uid="{00000000-0005-0000-0000-000015650000}"/>
    <cellStyle name="Normal 2 4 3 5 2 3 3 2 2" xfId="31783" xr:uid="{00000000-0005-0000-0000-000016650000}"/>
    <cellStyle name="Normal 2 4 3 5 2 3 3 3" xfId="23637" xr:uid="{00000000-0005-0000-0000-000017650000}"/>
    <cellStyle name="Normal 2 4 3 5 2 3 4" xfId="10188" xr:uid="{00000000-0005-0000-0000-000018650000}"/>
    <cellStyle name="Normal 2 4 3 5 2 3 4 2" xfId="26484" xr:uid="{00000000-0005-0000-0000-000019650000}"/>
    <cellStyle name="Normal 2 4 3 5 2 3 5" xfId="18338" xr:uid="{00000000-0005-0000-0000-00001A650000}"/>
    <cellStyle name="Normal 2 4 3 5 2 4" xfId="3389" xr:uid="{00000000-0005-0000-0000-00001B650000}"/>
    <cellStyle name="Normal 2 4 3 5 2 4 2" xfId="11535" xr:uid="{00000000-0005-0000-0000-00001C650000}"/>
    <cellStyle name="Normal 2 4 3 5 2 4 2 2" xfId="27831" xr:uid="{00000000-0005-0000-0000-00001D650000}"/>
    <cellStyle name="Normal 2 4 3 5 2 4 3" xfId="19685" xr:uid="{00000000-0005-0000-0000-00001E650000}"/>
    <cellStyle name="Normal 2 4 3 5 2 5" xfId="5931" xr:uid="{00000000-0005-0000-0000-00001F650000}"/>
    <cellStyle name="Normal 2 4 3 5 2 5 2" xfId="14077" xr:uid="{00000000-0005-0000-0000-000020650000}"/>
    <cellStyle name="Normal 2 4 3 5 2 5 2 2" xfId="30373" xr:uid="{00000000-0005-0000-0000-000021650000}"/>
    <cellStyle name="Normal 2 4 3 5 2 5 3" xfId="22227" xr:uid="{00000000-0005-0000-0000-000022650000}"/>
    <cellStyle name="Normal 2 4 3 5 2 6" xfId="8778" xr:uid="{00000000-0005-0000-0000-000023650000}"/>
    <cellStyle name="Normal 2 4 3 5 2 6 2" xfId="25074" xr:uid="{00000000-0005-0000-0000-000024650000}"/>
    <cellStyle name="Normal 2 4 3 5 2 7" xfId="16928" xr:uid="{00000000-0005-0000-0000-000025650000}"/>
    <cellStyle name="Normal 2 4 3 5 3" xfId="993" xr:uid="{00000000-0005-0000-0000-000026650000}"/>
    <cellStyle name="Normal 2 4 3 5 3 2" xfId="2403" xr:uid="{00000000-0005-0000-0000-000027650000}"/>
    <cellStyle name="Normal 2 4 3 5 3 2 2" xfId="4920" xr:uid="{00000000-0005-0000-0000-000028650000}"/>
    <cellStyle name="Normal 2 4 3 5 3 2 2 2" xfId="13066" xr:uid="{00000000-0005-0000-0000-000029650000}"/>
    <cellStyle name="Normal 2 4 3 5 3 2 2 2 2" xfId="29362" xr:uid="{00000000-0005-0000-0000-00002A650000}"/>
    <cellStyle name="Normal 2 4 3 5 3 2 2 3" xfId="21216" xr:uid="{00000000-0005-0000-0000-00002B650000}"/>
    <cellStyle name="Normal 2 4 3 5 3 2 3" xfId="7702" xr:uid="{00000000-0005-0000-0000-00002C650000}"/>
    <cellStyle name="Normal 2 4 3 5 3 2 3 2" xfId="15848" xr:uid="{00000000-0005-0000-0000-00002D650000}"/>
    <cellStyle name="Normal 2 4 3 5 3 2 3 2 2" xfId="32144" xr:uid="{00000000-0005-0000-0000-00002E650000}"/>
    <cellStyle name="Normal 2 4 3 5 3 2 3 3" xfId="23998" xr:uid="{00000000-0005-0000-0000-00002F650000}"/>
    <cellStyle name="Normal 2 4 3 5 3 2 4" xfId="10549" xr:uid="{00000000-0005-0000-0000-000030650000}"/>
    <cellStyle name="Normal 2 4 3 5 3 2 4 2" xfId="26845" xr:uid="{00000000-0005-0000-0000-000031650000}"/>
    <cellStyle name="Normal 2 4 3 5 3 2 5" xfId="18699" xr:uid="{00000000-0005-0000-0000-000032650000}"/>
    <cellStyle name="Normal 2 4 3 5 3 3" xfId="3702" xr:uid="{00000000-0005-0000-0000-000033650000}"/>
    <cellStyle name="Normal 2 4 3 5 3 3 2" xfId="11848" xr:uid="{00000000-0005-0000-0000-000034650000}"/>
    <cellStyle name="Normal 2 4 3 5 3 3 2 2" xfId="28144" xr:uid="{00000000-0005-0000-0000-000035650000}"/>
    <cellStyle name="Normal 2 4 3 5 3 3 3" xfId="19998" xr:uid="{00000000-0005-0000-0000-000036650000}"/>
    <cellStyle name="Normal 2 4 3 5 3 4" xfId="6292" xr:uid="{00000000-0005-0000-0000-000037650000}"/>
    <cellStyle name="Normal 2 4 3 5 3 4 2" xfId="14438" xr:uid="{00000000-0005-0000-0000-000038650000}"/>
    <cellStyle name="Normal 2 4 3 5 3 4 2 2" xfId="30734" xr:uid="{00000000-0005-0000-0000-000039650000}"/>
    <cellStyle name="Normal 2 4 3 5 3 4 3" xfId="22588" xr:uid="{00000000-0005-0000-0000-00003A650000}"/>
    <cellStyle name="Normal 2 4 3 5 3 5" xfId="9139" xr:uid="{00000000-0005-0000-0000-00003B650000}"/>
    <cellStyle name="Normal 2 4 3 5 3 5 2" xfId="25435" xr:uid="{00000000-0005-0000-0000-00003C650000}"/>
    <cellStyle name="Normal 2 4 3 5 3 6" xfId="17289" xr:uid="{00000000-0005-0000-0000-00003D650000}"/>
    <cellStyle name="Normal 2 4 3 5 4" xfId="1698" xr:uid="{00000000-0005-0000-0000-00003E650000}"/>
    <cellStyle name="Normal 2 4 3 5 4 2" xfId="4311" xr:uid="{00000000-0005-0000-0000-00003F650000}"/>
    <cellStyle name="Normal 2 4 3 5 4 2 2" xfId="12457" xr:uid="{00000000-0005-0000-0000-000040650000}"/>
    <cellStyle name="Normal 2 4 3 5 4 2 2 2" xfId="28753" xr:uid="{00000000-0005-0000-0000-000041650000}"/>
    <cellStyle name="Normal 2 4 3 5 4 2 3" xfId="20607" xr:uid="{00000000-0005-0000-0000-000042650000}"/>
    <cellStyle name="Normal 2 4 3 5 4 3" xfId="6997" xr:uid="{00000000-0005-0000-0000-000043650000}"/>
    <cellStyle name="Normal 2 4 3 5 4 3 2" xfId="15143" xr:uid="{00000000-0005-0000-0000-000044650000}"/>
    <cellStyle name="Normal 2 4 3 5 4 3 2 2" xfId="31439" xr:uid="{00000000-0005-0000-0000-000045650000}"/>
    <cellStyle name="Normal 2 4 3 5 4 3 3" xfId="23293" xr:uid="{00000000-0005-0000-0000-000046650000}"/>
    <cellStyle name="Normal 2 4 3 5 4 4" xfId="9844" xr:uid="{00000000-0005-0000-0000-000047650000}"/>
    <cellStyle name="Normal 2 4 3 5 4 4 2" xfId="26140" xr:uid="{00000000-0005-0000-0000-000048650000}"/>
    <cellStyle name="Normal 2 4 3 5 4 5" xfId="17994" xr:uid="{00000000-0005-0000-0000-000049650000}"/>
    <cellStyle name="Normal 2 4 3 5 5" xfId="3093" xr:uid="{00000000-0005-0000-0000-00004A650000}"/>
    <cellStyle name="Normal 2 4 3 5 5 2" xfId="11239" xr:uid="{00000000-0005-0000-0000-00004B650000}"/>
    <cellStyle name="Normal 2 4 3 5 5 2 2" xfId="27535" xr:uid="{00000000-0005-0000-0000-00004C650000}"/>
    <cellStyle name="Normal 2 4 3 5 5 3" xfId="19389" xr:uid="{00000000-0005-0000-0000-00004D650000}"/>
    <cellStyle name="Normal 2 4 3 5 6" xfId="5587" xr:uid="{00000000-0005-0000-0000-00004E650000}"/>
    <cellStyle name="Normal 2 4 3 5 6 2" xfId="13733" xr:uid="{00000000-0005-0000-0000-00004F650000}"/>
    <cellStyle name="Normal 2 4 3 5 6 2 2" xfId="30029" xr:uid="{00000000-0005-0000-0000-000050650000}"/>
    <cellStyle name="Normal 2 4 3 5 6 3" xfId="21883" xr:uid="{00000000-0005-0000-0000-000051650000}"/>
    <cellStyle name="Normal 2 4 3 5 7" xfId="8434" xr:uid="{00000000-0005-0000-0000-000052650000}"/>
    <cellStyle name="Normal 2 4 3 5 7 2" xfId="24730" xr:uid="{00000000-0005-0000-0000-000053650000}"/>
    <cellStyle name="Normal 2 4 3 5 8" xfId="16584" xr:uid="{00000000-0005-0000-0000-000054650000}"/>
    <cellStyle name="Normal 2 4 3 6" xfId="377" xr:uid="{00000000-0005-0000-0000-000055650000}"/>
    <cellStyle name="Normal 2 4 3 6 2" xfId="1083" xr:uid="{00000000-0005-0000-0000-000056650000}"/>
    <cellStyle name="Normal 2 4 3 6 2 2" xfId="2493" xr:uid="{00000000-0005-0000-0000-000057650000}"/>
    <cellStyle name="Normal 2 4 3 6 2 2 2" xfId="4994" xr:uid="{00000000-0005-0000-0000-000058650000}"/>
    <cellStyle name="Normal 2 4 3 6 2 2 2 2" xfId="13140" xr:uid="{00000000-0005-0000-0000-000059650000}"/>
    <cellStyle name="Normal 2 4 3 6 2 2 2 2 2" xfId="29436" xr:uid="{00000000-0005-0000-0000-00005A650000}"/>
    <cellStyle name="Normal 2 4 3 6 2 2 2 3" xfId="21290" xr:uid="{00000000-0005-0000-0000-00005B650000}"/>
    <cellStyle name="Normal 2 4 3 6 2 2 3" xfId="7792" xr:uid="{00000000-0005-0000-0000-00005C650000}"/>
    <cellStyle name="Normal 2 4 3 6 2 2 3 2" xfId="15938" xr:uid="{00000000-0005-0000-0000-00005D650000}"/>
    <cellStyle name="Normal 2 4 3 6 2 2 3 2 2" xfId="32234" xr:uid="{00000000-0005-0000-0000-00005E650000}"/>
    <cellStyle name="Normal 2 4 3 6 2 2 3 3" xfId="24088" xr:uid="{00000000-0005-0000-0000-00005F650000}"/>
    <cellStyle name="Normal 2 4 3 6 2 2 4" xfId="10639" xr:uid="{00000000-0005-0000-0000-000060650000}"/>
    <cellStyle name="Normal 2 4 3 6 2 2 4 2" xfId="26935" xr:uid="{00000000-0005-0000-0000-000061650000}"/>
    <cellStyle name="Normal 2 4 3 6 2 2 5" xfId="18789" xr:uid="{00000000-0005-0000-0000-000062650000}"/>
    <cellStyle name="Normal 2 4 3 6 2 3" xfId="3776" xr:uid="{00000000-0005-0000-0000-000063650000}"/>
    <cellStyle name="Normal 2 4 3 6 2 3 2" xfId="11922" xr:uid="{00000000-0005-0000-0000-000064650000}"/>
    <cellStyle name="Normal 2 4 3 6 2 3 2 2" xfId="28218" xr:uid="{00000000-0005-0000-0000-000065650000}"/>
    <cellStyle name="Normal 2 4 3 6 2 3 3" xfId="20072" xr:uid="{00000000-0005-0000-0000-000066650000}"/>
    <cellStyle name="Normal 2 4 3 6 2 4" xfId="6382" xr:uid="{00000000-0005-0000-0000-000067650000}"/>
    <cellStyle name="Normal 2 4 3 6 2 4 2" xfId="14528" xr:uid="{00000000-0005-0000-0000-000068650000}"/>
    <cellStyle name="Normal 2 4 3 6 2 4 2 2" xfId="30824" xr:uid="{00000000-0005-0000-0000-000069650000}"/>
    <cellStyle name="Normal 2 4 3 6 2 4 3" xfId="22678" xr:uid="{00000000-0005-0000-0000-00006A650000}"/>
    <cellStyle name="Normal 2 4 3 6 2 5" xfId="9229" xr:uid="{00000000-0005-0000-0000-00006B650000}"/>
    <cellStyle name="Normal 2 4 3 6 2 5 2" xfId="25525" xr:uid="{00000000-0005-0000-0000-00006C650000}"/>
    <cellStyle name="Normal 2 4 3 6 2 6" xfId="17379" xr:uid="{00000000-0005-0000-0000-00006D650000}"/>
    <cellStyle name="Normal 2 4 3 6 3" xfId="1788" xr:uid="{00000000-0005-0000-0000-00006E650000}"/>
    <cellStyle name="Normal 2 4 3 6 3 2" xfId="4385" xr:uid="{00000000-0005-0000-0000-00006F650000}"/>
    <cellStyle name="Normal 2 4 3 6 3 2 2" xfId="12531" xr:uid="{00000000-0005-0000-0000-000070650000}"/>
    <cellStyle name="Normal 2 4 3 6 3 2 2 2" xfId="28827" xr:uid="{00000000-0005-0000-0000-000071650000}"/>
    <cellStyle name="Normal 2 4 3 6 3 2 3" xfId="20681" xr:uid="{00000000-0005-0000-0000-000072650000}"/>
    <cellStyle name="Normal 2 4 3 6 3 3" xfId="7087" xr:uid="{00000000-0005-0000-0000-000073650000}"/>
    <cellStyle name="Normal 2 4 3 6 3 3 2" xfId="15233" xr:uid="{00000000-0005-0000-0000-000074650000}"/>
    <cellStyle name="Normal 2 4 3 6 3 3 2 2" xfId="31529" xr:uid="{00000000-0005-0000-0000-000075650000}"/>
    <cellStyle name="Normal 2 4 3 6 3 3 3" xfId="23383" xr:uid="{00000000-0005-0000-0000-000076650000}"/>
    <cellStyle name="Normal 2 4 3 6 3 4" xfId="9934" xr:uid="{00000000-0005-0000-0000-000077650000}"/>
    <cellStyle name="Normal 2 4 3 6 3 4 2" xfId="26230" xr:uid="{00000000-0005-0000-0000-000078650000}"/>
    <cellStyle name="Normal 2 4 3 6 3 5" xfId="18084" xr:uid="{00000000-0005-0000-0000-000079650000}"/>
    <cellStyle name="Normal 2 4 3 6 4" xfId="3167" xr:uid="{00000000-0005-0000-0000-00007A650000}"/>
    <cellStyle name="Normal 2 4 3 6 4 2" xfId="11313" xr:uid="{00000000-0005-0000-0000-00007B650000}"/>
    <cellStyle name="Normal 2 4 3 6 4 2 2" xfId="27609" xr:uid="{00000000-0005-0000-0000-00007C650000}"/>
    <cellStyle name="Normal 2 4 3 6 4 3" xfId="19463" xr:uid="{00000000-0005-0000-0000-00007D650000}"/>
    <cellStyle name="Normal 2 4 3 6 5" xfId="5677" xr:uid="{00000000-0005-0000-0000-00007E650000}"/>
    <cellStyle name="Normal 2 4 3 6 5 2" xfId="13823" xr:uid="{00000000-0005-0000-0000-00007F650000}"/>
    <cellStyle name="Normal 2 4 3 6 5 2 2" xfId="30119" xr:uid="{00000000-0005-0000-0000-000080650000}"/>
    <cellStyle name="Normal 2 4 3 6 5 3" xfId="21973" xr:uid="{00000000-0005-0000-0000-000081650000}"/>
    <cellStyle name="Normal 2 4 3 6 6" xfId="8524" xr:uid="{00000000-0005-0000-0000-000082650000}"/>
    <cellStyle name="Normal 2 4 3 6 6 2" xfId="24820" xr:uid="{00000000-0005-0000-0000-000083650000}"/>
    <cellStyle name="Normal 2 4 3 6 7" xfId="16674" xr:uid="{00000000-0005-0000-0000-000084650000}"/>
    <cellStyle name="Normal 2 4 3 7" xfId="739" xr:uid="{00000000-0005-0000-0000-000085650000}"/>
    <cellStyle name="Normal 2 4 3 7 2" xfId="2149" xr:uid="{00000000-0005-0000-0000-000086650000}"/>
    <cellStyle name="Normal 2 4 3 7 2 2" xfId="4698" xr:uid="{00000000-0005-0000-0000-000087650000}"/>
    <cellStyle name="Normal 2 4 3 7 2 2 2" xfId="12844" xr:uid="{00000000-0005-0000-0000-000088650000}"/>
    <cellStyle name="Normal 2 4 3 7 2 2 2 2" xfId="29140" xr:uid="{00000000-0005-0000-0000-000089650000}"/>
    <cellStyle name="Normal 2 4 3 7 2 2 3" xfId="20994" xr:uid="{00000000-0005-0000-0000-00008A650000}"/>
    <cellStyle name="Normal 2 4 3 7 2 3" xfId="7448" xr:uid="{00000000-0005-0000-0000-00008B650000}"/>
    <cellStyle name="Normal 2 4 3 7 2 3 2" xfId="15594" xr:uid="{00000000-0005-0000-0000-00008C650000}"/>
    <cellStyle name="Normal 2 4 3 7 2 3 2 2" xfId="31890" xr:uid="{00000000-0005-0000-0000-00008D650000}"/>
    <cellStyle name="Normal 2 4 3 7 2 3 3" xfId="23744" xr:uid="{00000000-0005-0000-0000-00008E650000}"/>
    <cellStyle name="Normal 2 4 3 7 2 4" xfId="10295" xr:uid="{00000000-0005-0000-0000-00008F650000}"/>
    <cellStyle name="Normal 2 4 3 7 2 4 2" xfId="26591" xr:uid="{00000000-0005-0000-0000-000090650000}"/>
    <cellStyle name="Normal 2 4 3 7 2 5" xfId="18445" xr:uid="{00000000-0005-0000-0000-000091650000}"/>
    <cellStyle name="Normal 2 4 3 7 3" xfId="3480" xr:uid="{00000000-0005-0000-0000-000092650000}"/>
    <cellStyle name="Normal 2 4 3 7 3 2" xfId="11626" xr:uid="{00000000-0005-0000-0000-000093650000}"/>
    <cellStyle name="Normal 2 4 3 7 3 2 2" xfId="27922" xr:uid="{00000000-0005-0000-0000-000094650000}"/>
    <cellStyle name="Normal 2 4 3 7 3 3" xfId="19776" xr:uid="{00000000-0005-0000-0000-000095650000}"/>
    <cellStyle name="Normal 2 4 3 7 4" xfId="6038" xr:uid="{00000000-0005-0000-0000-000096650000}"/>
    <cellStyle name="Normal 2 4 3 7 4 2" xfId="14184" xr:uid="{00000000-0005-0000-0000-000097650000}"/>
    <cellStyle name="Normal 2 4 3 7 4 2 2" xfId="30480" xr:uid="{00000000-0005-0000-0000-000098650000}"/>
    <cellStyle name="Normal 2 4 3 7 4 3" xfId="22334" xr:uid="{00000000-0005-0000-0000-000099650000}"/>
    <cellStyle name="Normal 2 4 3 7 5" xfId="8885" xr:uid="{00000000-0005-0000-0000-00009A650000}"/>
    <cellStyle name="Normal 2 4 3 7 5 2" xfId="25181" xr:uid="{00000000-0005-0000-0000-00009B650000}"/>
    <cellStyle name="Normal 2 4 3 7 6" xfId="17035" xr:uid="{00000000-0005-0000-0000-00009C650000}"/>
    <cellStyle name="Normal 2 4 3 8" xfId="1444" xr:uid="{00000000-0005-0000-0000-00009D650000}"/>
    <cellStyle name="Normal 2 4 3 8 2" xfId="4089" xr:uid="{00000000-0005-0000-0000-00009E650000}"/>
    <cellStyle name="Normal 2 4 3 8 2 2" xfId="12235" xr:uid="{00000000-0005-0000-0000-00009F650000}"/>
    <cellStyle name="Normal 2 4 3 8 2 2 2" xfId="28531" xr:uid="{00000000-0005-0000-0000-0000A0650000}"/>
    <cellStyle name="Normal 2 4 3 8 2 3" xfId="20385" xr:uid="{00000000-0005-0000-0000-0000A1650000}"/>
    <cellStyle name="Normal 2 4 3 8 3" xfId="6743" xr:uid="{00000000-0005-0000-0000-0000A2650000}"/>
    <cellStyle name="Normal 2 4 3 8 3 2" xfId="14889" xr:uid="{00000000-0005-0000-0000-0000A3650000}"/>
    <cellStyle name="Normal 2 4 3 8 3 2 2" xfId="31185" xr:uid="{00000000-0005-0000-0000-0000A4650000}"/>
    <cellStyle name="Normal 2 4 3 8 3 3" xfId="23039" xr:uid="{00000000-0005-0000-0000-0000A5650000}"/>
    <cellStyle name="Normal 2 4 3 8 4" xfId="9590" xr:uid="{00000000-0005-0000-0000-0000A6650000}"/>
    <cellStyle name="Normal 2 4 3 8 4 2" xfId="25886" xr:uid="{00000000-0005-0000-0000-0000A7650000}"/>
    <cellStyle name="Normal 2 4 3 8 5" xfId="17740" xr:uid="{00000000-0005-0000-0000-0000A8650000}"/>
    <cellStyle name="Normal 2 4 3 9" xfId="2871" xr:uid="{00000000-0005-0000-0000-0000A9650000}"/>
    <cellStyle name="Normal 2 4 3 9 2" xfId="11017" xr:uid="{00000000-0005-0000-0000-0000AA650000}"/>
    <cellStyle name="Normal 2 4 3 9 2 2" xfId="27313" xr:uid="{00000000-0005-0000-0000-0000AB650000}"/>
    <cellStyle name="Normal 2 4 3 9 3" xfId="19167" xr:uid="{00000000-0005-0000-0000-0000AC650000}"/>
    <cellStyle name="Normal 2 4 4" xfId="55" xr:uid="{00000000-0005-0000-0000-0000AD650000}"/>
    <cellStyle name="Normal 2 4 4 10" xfId="8202" xr:uid="{00000000-0005-0000-0000-0000AE650000}"/>
    <cellStyle name="Normal 2 4 4 10 2" xfId="24498" xr:uid="{00000000-0005-0000-0000-0000AF650000}"/>
    <cellStyle name="Normal 2 4 4 11" xfId="16352" xr:uid="{00000000-0005-0000-0000-0000B0650000}"/>
    <cellStyle name="Normal 2 4 4 2" xfId="145" xr:uid="{00000000-0005-0000-0000-0000B1650000}"/>
    <cellStyle name="Normal 2 4 4 2 2" xfId="489" xr:uid="{00000000-0005-0000-0000-0000B2650000}"/>
    <cellStyle name="Normal 2 4 4 2 2 2" xfId="1195" xr:uid="{00000000-0005-0000-0000-0000B3650000}"/>
    <cellStyle name="Normal 2 4 4 2 2 2 2" xfId="2605" xr:uid="{00000000-0005-0000-0000-0000B4650000}"/>
    <cellStyle name="Normal 2 4 4 2 2 2 2 2" xfId="5086" xr:uid="{00000000-0005-0000-0000-0000B5650000}"/>
    <cellStyle name="Normal 2 4 4 2 2 2 2 2 2" xfId="13232" xr:uid="{00000000-0005-0000-0000-0000B6650000}"/>
    <cellStyle name="Normal 2 4 4 2 2 2 2 2 2 2" xfId="29528" xr:uid="{00000000-0005-0000-0000-0000B7650000}"/>
    <cellStyle name="Normal 2 4 4 2 2 2 2 2 3" xfId="21382" xr:uid="{00000000-0005-0000-0000-0000B8650000}"/>
    <cellStyle name="Normal 2 4 4 2 2 2 2 3" xfId="7904" xr:uid="{00000000-0005-0000-0000-0000B9650000}"/>
    <cellStyle name="Normal 2 4 4 2 2 2 2 3 2" xfId="16050" xr:uid="{00000000-0005-0000-0000-0000BA650000}"/>
    <cellStyle name="Normal 2 4 4 2 2 2 2 3 2 2" xfId="32346" xr:uid="{00000000-0005-0000-0000-0000BB650000}"/>
    <cellStyle name="Normal 2 4 4 2 2 2 2 3 3" xfId="24200" xr:uid="{00000000-0005-0000-0000-0000BC650000}"/>
    <cellStyle name="Normal 2 4 4 2 2 2 2 4" xfId="10751" xr:uid="{00000000-0005-0000-0000-0000BD650000}"/>
    <cellStyle name="Normal 2 4 4 2 2 2 2 4 2" xfId="27047" xr:uid="{00000000-0005-0000-0000-0000BE650000}"/>
    <cellStyle name="Normal 2 4 4 2 2 2 2 5" xfId="18901" xr:uid="{00000000-0005-0000-0000-0000BF650000}"/>
    <cellStyle name="Normal 2 4 4 2 2 2 3" xfId="3868" xr:uid="{00000000-0005-0000-0000-0000C0650000}"/>
    <cellStyle name="Normal 2 4 4 2 2 2 3 2" xfId="12014" xr:uid="{00000000-0005-0000-0000-0000C1650000}"/>
    <cellStyle name="Normal 2 4 4 2 2 2 3 2 2" xfId="28310" xr:uid="{00000000-0005-0000-0000-0000C2650000}"/>
    <cellStyle name="Normal 2 4 4 2 2 2 3 3" xfId="20164" xr:uid="{00000000-0005-0000-0000-0000C3650000}"/>
    <cellStyle name="Normal 2 4 4 2 2 2 4" xfId="6494" xr:uid="{00000000-0005-0000-0000-0000C4650000}"/>
    <cellStyle name="Normal 2 4 4 2 2 2 4 2" xfId="14640" xr:uid="{00000000-0005-0000-0000-0000C5650000}"/>
    <cellStyle name="Normal 2 4 4 2 2 2 4 2 2" xfId="30936" xr:uid="{00000000-0005-0000-0000-0000C6650000}"/>
    <cellStyle name="Normal 2 4 4 2 2 2 4 3" xfId="22790" xr:uid="{00000000-0005-0000-0000-0000C7650000}"/>
    <cellStyle name="Normal 2 4 4 2 2 2 5" xfId="9341" xr:uid="{00000000-0005-0000-0000-0000C8650000}"/>
    <cellStyle name="Normal 2 4 4 2 2 2 5 2" xfId="25637" xr:uid="{00000000-0005-0000-0000-0000C9650000}"/>
    <cellStyle name="Normal 2 4 4 2 2 2 6" xfId="17491" xr:uid="{00000000-0005-0000-0000-0000CA650000}"/>
    <cellStyle name="Normal 2 4 4 2 2 3" xfId="1900" xr:uid="{00000000-0005-0000-0000-0000CB650000}"/>
    <cellStyle name="Normal 2 4 4 2 2 3 2" xfId="4477" xr:uid="{00000000-0005-0000-0000-0000CC650000}"/>
    <cellStyle name="Normal 2 4 4 2 2 3 2 2" xfId="12623" xr:uid="{00000000-0005-0000-0000-0000CD650000}"/>
    <cellStyle name="Normal 2 4 4 2 2 3 2 2 2" xfId="28919" xr:uid="{00000000-0005-0000-0000-0000CE650000}"/>
    <cellStyle name="Normal 2 4 4 2 2 3 2 3" xfId="20773" xr:uid="{00000000-0005-0000-0000-0000CF650000}"/>
    <cellStyle name="Normal 2 4 4 2 2 3 3" xfId="7199" xr:uid="{00000000-0005-0000-0000-0000D0650000}"/>
    <cellStyle name="Normal 2 4 4 2 2 3 3 2" xfId="15345" xr:uid="{00000000-0005-0000-0000-0000D1650000}"/>
    <cellStyle name="Normal 2 4 4 2 2 3 3 2 2" xfId="31641" xr:uid="{00000000-0005-0000-0000-0000D2650000}"/>
    <cellStyle name="Normal 2 4 4 2 2 3 3 3" xfId="23495" xr:uid="{00000000-0005-0000-0000-0000D3650000}"/>
    <cellStyle name="Normal 2 4 4 2 2 3 4" xfId="10046" xr:uid="{00000000-0005-0000-0000-0000D4650000}"/>
    <cellStyle name="Normal 2 4 4 2 2 3 4 2" xfId="26342" xr:uid="{00000000-0005-0000-0000-0000D5650000}"/>
    <cellStyle name="Normal 2 4 4 2 2 3 5" xfId="18196" xr:uid="{00000000-0005-0000-0000-0000D6650000}"/>
    <cellStyle name="Normal 2 4 4 2 2 4" xfId="3259" xr:uid="{00000000-0005-0000-0000-0000D7650000}"/>
    <cellStyle name="Normal 2 4 4 2 2 4 2" xfId="11405" xr:uid="{00000000-0005-0000-0000-0000D8650000}"/>
    <cellStyle name="Normal 2 4 4 2 2 4 2 2" xfId="27701" xr:uid="{00000000-0005-0000-0000-0000D9650000}"/>
    <cellStyle name="Normal 2 4 4 2 2 4 3" xfId="19555" xr:uid="{00000000-0005-0000-0000-0000DA650000}"/>
    <cellStyle name="Normal 2 4 4 2 2 5" xfId="5789" xr:uid="{00000000-0005-0000-0000-0000DB650000}"/>
    <cellStyle name="Normal 2 4 4 2 2 5 2" xfId="13935" xr:uid="{00000000-0005-0000-0000-0000DC650000}"/>
    <cellStyle name="Normal 2 4 4 2 2 5 2 2" xfId="30231" xr:uid="{00000000-0005-0000-0000-0000DD650000}"/>
    <cellStyle name="Normal 2 4 4 2 2 5 3" xfId="22085" xr:uid="{00000000-0005-0000-0000-0000DE650000}"/>
    <cellStyle name="Normal 2 4 4 2 2 6" xfId="8636" xr:uid="{00000000-0005-0000-0000-0000DF650000}"/>
    <cellStyle name="Normal 2 4 4 2 2 6 2" xfId="24932" xr:uid="{00000000-0005-0000-0000-0000E0650000}"/>
    <cellStyle name="Normal 2 4 4 2 2 7" xfId="16786" xr:uid="{00000000-0005-0000-0000-0000E1650000}"/>
    <cellStyle name="Normal 2 4 4 2 3" xfId="851" xr:uid="{00000000-0005-0000-0000-0000E2650000}"/>
    <cellStyle name="Normal 2 4 4 2 3 2" xfId="2261" xr:uid="{00000000-0005-0000-0000-0000E3650000}"/>
    <cellStyle name="Normal 2 4 4 2 3 2 2" xfId="4790" xr:uid="{00000000-0005-0000-0000-0000E4650000}"/>
    <cellStyle name="Normal 2 4 4 2 3 2 2 2" xfId="12936" xr:uid="{00000000-0005-0000-0000-0000E5650000}"/>
    <cellStyle name="Normal 2 4 4 2 3 2 2 2 2" xfId="29232" xr:uid="{00000000-0005-0000-0000-0000E6650000}"/>
    <cellStyle name="Normal 2 4 4 2 3 2 2 3" xfId="21086" xr:uid="{00000000-0005-0000-0000-0000E7650000}"/>
    <cellStyle name="Normal 2 4 4 2 3 2 3" xfId="7560" xr:uid="{00000000-0005-0000-0000-0000E8650000}"/>
    <cellStyle name="Normal 2 4 4 2 3 2 3 2" xfId="15706" xr:uid="{00000000-0005-0000-0000-0000E9650000}"/>
    <cellStyle name="Normal 2 4 4 2 3 2 3 2 2" xfId="32002" xr:uid="{00000000-0005-0000-0000-0000EA650000}"/>
    <cellStyle name="Normal 2 4 4 2 3 2 3 3" xfId="23856" xr:uid="{00000000-0005-0000-0000-0000EB650000}"/>
    <cellStyle name="Normal 2 4 4 2 3 2 4" xfId="10407" xr:uid="{00000000-0005-0000-0000-0000EC650000}"/>
    <cellStyle name="Normal 2 4 4 2 3 2 4 2" xfId="26703" xr:uid="{00000000-0005-0000-0000-0000ED650000}"/>
    <cellStyle name="Normal 2 4 4 2 3 2 5" xfId="18557" xr:uid="{00000000-0005-0000-0000-0000EE650000}"/>
    <cellStyle name="Normal 2 4 4 2 3 3" xfId="3572" xr:uid="{00000000-0005-0000-0000-0000EF650000}"/>
    <cellStyle name="Normal 2 4 4 2 3 3 2" xfId="11718" xr:uid="{00000000-0005-0000-0000-0000F0650000}"/>
    <cellStyle name="Normal 2 4 4 2 3 3 2 2" xfId="28014" xr:uid="{00000000-0005-0000-0000-0000F1650000}"/>
    <cellStyle name="Normal 2 4 4 2 3 3 3" xfId="19868" xr:uid="{00000000-0005-0000-0000-0000F2650000}"/>
    <cellStyle name="Normal 2 4 4 2 3 4" xfId="6150" xr:uid="{00000000-0005-0000-0000-0000F3650000}"/>
    <cellStyle name="Normal 2 4 4 2 3 4 2" xfId="14296" xr:uid="{00000000-0005-0000-0000-0000F4650000}"/>
    <cellStyle name="Normal 2 4 4 2 3 4 2 2" xfId="30592" xr:uid="{00000000-0005-0000-0000-0000F5650000}"/>
    <cellStyle name="Normal 2 4 4 2 3 4 3" xfId="22446" xr:uid="{00000000-0005-0000-0000-0000F6650000}"/>
    <cellStyle name="Normal 2 4 4 2 3 5" xfId="8997" xr:uid="{00000000-0005-0000-0000-0000F7650000}"/>
    <cellStyle name="Normal 2 4 4 2 3 5 2" xfId="25293" xr:uid="{00000000-0005-0000-0000-0000F8650000}"/>
    <cellStyle name="Normal 2 4 4 2 3 6" xfId="17147" xr:uid="{00000000-0005-0000-0000-0000F9650000}"/>
    <cellStyle name="Normal 2 4 4 2 4" xfId="1556" xr:uid="{00000000-0005-0000-0000-0000FA650000}"/>
    <cellStyle name="Normal 2 4 4 2 4 2" xfId="4181" xr:uid="{00000000-0005-0000-0000-0000FB650000}"/>
    <cellStyle name="Normal 2 4 4 2 4 2 2" xfId="12327" xr:uid="{00000000-0005-0000-0000-0000FC650000}"/>
    <cellStyle name="Normal 2 4 4 2 4 2 2 2" xfId="28623" xr:uid="{00000000-0005-0000-0000-0000FD650000}"/>
    <cellStyle name="Normal 2 4 4 2 4 2 3" xfId="20477" xr:uid="{00000000-0005-0000-0000-0000FE650000}"/>
    <cellStyle name="Normal 2 4 4 2 4 3" xfId="6855" xr:uid="{00000000-0005-0000-0000-0000FF650000}"/>
    <cellStyle name="Normal 2 4 4 2 4 3 2" xfId="15001" xr:uid="{00000000-0005-0000-0000-000000660000}"/>
    <cellStyle name="Normal 2 4 4 2 4 3 2 2" xfId="31297" xr:uid="{00000000-0005-0000-0000-000001660000}"/>
    <cellStyle name="Normal 2 4 4 2 4 3 3" xfId="23151" xr:uid="{00000000-0005-0000-0000-000002660000}"/>
    <cellStyle name="Normal 2 4 4 2 4 4" xfId="9702" xr:uid="{00000000-0005-0000-0000-000003660000}"/>
    <cellStyle name="Normal 2 4 4 2 4 4 2" xfId="25998" xr:uid="{00000000-0005-0000-0000-000004660000}"/>
    <cellStyle name="Normal 2 4 4 2 4 5" xfId="17852" xr:uid="{00000000-0005-0000-0000-000005660000}"/>
    <cellStyle name="Normal 2 4 4 2 5" xfId="2963" xr:uid="{00000000-0005-0000-0000-000006660000}"/>
    <cellStyle name="Normal 2 4 4 2 5 2" xfId="11109" xr:uid="{00000000-0005-0000-0000-000007660000}"/>
    <cellStyle name="Normal 2 4 4 2 5 2 2" xfId="27405" xr:uid="{00000000-0005-0000-0000-000008660000}"/>
    <cellStyle name="Normal 2 4 4 2 5 3" xfId="19259" xr:uid="{00000000-0005-0000-0000-000009660000}"/>
    <cellStyle name="Normal 2 4 4 2 6" xfId="5445" xr:uid="{00000000-0005-0000-0000-00000A660000}"/>
    <cellStyle name="Normal 2 4 4 2 6 2" xfId="13591" xr:uid="{00000000-0005-0000-0000-00000B660000}"/>
    <cellStyle name="Normal 2 4 4 2 6 2 2" xfId="29887" xr:uid="{00000000-0005-0000-0000-00000C660000}"/>
    <cellStyle name="Normal 2 4 4 2 6 3" xfId="21741" xr:uid="{00000000-0005-0000-0000-00000D660000}"/>
    <cellStyle name="Normal 2 4 4 2 7" xfId="8292" xr:uid="{00000000-0005-0000-0000-00000E660000}"/>
    <cellStyle name="Normal 2 4 4 2 7 2" xfId="24588" xr:uid="{00000000-0005-0000-0000-00000F660000}"/>
    <cellStyle name="Normal 2 4 4 2 8" xfId="16442" xr:uid="{00000000-0005-0000-0000-000010660000}"/>
    <cellStyle name="Normal 2 4 4 3" xfId="226" xr:uid="{00000000-0005-0000-0000-000011660000}"/>
    <cellStyle name="Normal 2 4 4 3 2" xfId="570" xr:uid="{00000000-0005-0000-0000-000012660000}"/>
    <cellStyle name="Normal 2 4 4 3 2 2" xfId="1276" xr:uid="{00000000-0005-0000-0000-000013660000}"/>
    <cellStyle name="Normal 2 4 4 3 2 2 2" xfId="2686" xr:uid="{00000000-0005-0000-0000-000014660000}"/>
    <cellStyle name="Normal 2 4 4 3 2 2 2 2" xfId="5160" xr:uid="{00000000-0005-0000-0000-000015660000}"/>
    <cellStyle name="Normal 2 4 4 3 2 2 2 2 2" xfId="13306" xr:uid="{00000000-0005-0000-0000-000016660000}"/>
    <cellStyle name="Normal 2 4 4 3 2 2 2 2 2 2" xfId="29602" xr:uid="{00000000-0005-0000-0000-000017660000}"/>
    <cellStyle name="Normal 2 4 4 3 2 2 2 2 3" xfId="21456" xr:uid="{00000000-0005-0000-0000-000018660000}"/>
    <cellStyle name="Normal 2 4 4 3 2 2 2 3" xfId="7985" xr:uid="{00000000-0005-0000-0000-000019660000}"/>
    <cellStyle name="Normal 2 4 4 3 2 2 2 3 2" xfId="16131" xr:uid="{00000000-0005-0000-0000-00001A660000}"/>
    <cellStyle name="Normal 2 4 4 3 2 2 2 3 2 2" xfId="32427" xr:uid="{00000000-0005-0000-0000-00001B660000}"/>
    <cellStyle name="Normal 2 4 4 3 2 2 2 3 3" xfId="24281" xr:uid="{00000000-0005-0000-0000-00001C660000}"/>
    <cellStyle name="Normal 2 4 4 3 2 2 2 4" xfId="10832" xr:uid="{00000000-0005-0000-0000-00001D660000}"/>
    <cellStyle name="Normal 2 4 4 3 2 2 2 4 2" xfId="27128" xr:uid="{00000000-0005-0000-0000-00001E660000}"/>
    <cellStyle name="Normal 2 4 4 3 2 2 2 5" xfId="18982" xr:uid="{00000000-0005-0000-0000-00001F660000}"/>
    <cellStyle name="Normal 2 4 4 3 2 2 3" xfId="3942" xr:uid="{00000000-0005-0000-0000-000020660000}"/>
    <cellStyle name="Normal 2 4 4 3 2 2 3 2" xfId="12088" xr:uid="{00000000-0005-0000-0000-000021660000}"/>
    <cellStyle name="Normal 2 4 4 3 2 2 3 2 2" xfId="28384" xr:uid="{00000000-0005-0000-0000-000022660000}"/>
    <cellStyle name="Normal 2 4 4 3 2 2 3 3" xfId="20238" xr:uid="{00000000-0005-0000-0000-000023660000}"/>
    <cellStyle name="Normal 2 4 4 3 2 2 4" xfId="6575" xr:uid="{00000000-0005-0000-0000-000024660000}"/>
    <cellStyle name="Normal 2 4 4 3 2 2 4 2" xfId="14721" xr:uid="{00000000-0005-0000-0000-000025660000}"/>
    <cellStyle name="Normal 2 4 4 3 2 2 4 2 2" xfId="31017" xr:uid="{00000000-0005-0000-0000-000026660000}"/>
    <cellStyle name="Normal 2 4 4 3 2 2 4 3" xfId="22871" xr:uid="{00000000-0005-0000-0000-000027660000}"/>
    <cellStyle name="Normal 2 4 4 3 2 2 5" xfId="9422" xr:uid="{00000000-0005-0000-0000-000028660000}"/>
    <cellStyle name="Normal 2 4 4 3 2 2 5 2" xfId="25718" xr:uid="{00000000-0005-0000-0000-000029660000}"/>
    <cellStyle name="Normal 2 4 4 3 2 2 6" xfId="17572" xr:uid="{00000000-0005-0000-0000-00002A660000}"/>
    <cellStyle name="Normal 2 4 4 3 2 3" xfId="1981" xr:uid="{00000000-0005-0000-0000-00002B660000}"/>
    <cellStyle name="Normal 2 4 4 3 2 3 2" xfId="4551" xr:uid="{00000000-0005-0000-0000-00002C660000}"/>
    <cellStyle name="Normal 2 4 4 3 2 3 2 2" xfId="12697" xr:uid="{00000000-0005-0000-0000-00002D660000}"/>
    <cellStyle name="Normal 2 4 4 3 2 3 2 2 2" xfId="28993" xr:uid="{00000000-0005-0000-0000-00002E660000}"/>
    <cellStyle name="Normal 2 4 4 3 2 3 2 3" xfId="20847" xr:uid="{00000000-0005-0000-0000-00002F660000}"/>
    <cellStyle name="Normal 2 4 4 3 2 3 3" xfId="7280" xr:uid="{00000000-0005-0000-0000-000030660000}"/>
    <cellStyle name="Normal 2 4 4 3 2 3 3 2" xfId="15426" xr:uid="{00000000-0005-0000-0000-000031660000}"/>
    <cellStyle name="Normal 2 4 4 3 2 3 3 2 2" xfId="31722" xr:uid="{00000000-0005-0000-0000-000032660000}"/>
    <cellStyle name="Normal 2 4 4 3 2 3 3 3" xfId="23576" xr:uid="{00000000-0005-0000-0000-000033660000}"/>
    <cellStyle name="Normal 2 4 4 3 2 3 4" xfId="10127" xr:uid="{00000000-0005-0000-0000-000034660000}"/>
    <cellStyle name="Normal 2 4 4 3 2 3 4 2" xfId="26423" xr:uid="{00000000-0005-0000-0000-000035660000}"/>
    <cellStyle name="Normal 2 4 4 3 2 3 5" xfId="18277" xr:uid="{00000000-0005-0000-0000-000036660000}"/>
    <cellStyle name="Normal 2 4 4 3 2 4" xfId="3333" xr:uid="{00000000-0005-0000-0000-000037660000}"/>
    <cellStyle name="Normal 2 4 4 3 2 4 2" xfId="11479" xr:uid="{00000000-0005-0000-0000-000038660000}"/>
    <cellStyle name="Normal 2 4 4 3 2 4 2 2" xfId="27775" xr:uid="{00000000-0005-0000-0000-000039660000}"/>
    <cellStyle name="Normal 2 4 4 3 2 4 3" xfId="19629" xr:uid="{00000000-0005-0000-0000-00003A660000}"/>
    <cellStyle name="Normal 2 4 4 3 2 5" xfId="5870" xr:uid="{00000000-0005-0000-0000-00003B660000}"/>
    <cellStyle name="Normal 2 4 4 3 2 5 2" xfId="14016" xr:uid="{00000000-0005-0000-0000-00003C660000}"/>
    <cellStyle name="Normal 2 4 4 3 2 5 2 2" xfId="30312" xr:uid="{00000000-0005-0000-0000-00003D660000}"/>
    <cellStyle name="Normal 2 4 4 3 2 5 3" xfId="22166" xr:uid="{00000000-0005-0000-0000-00003E660000}"/>
    <cellStyle name="Normal 2 4 4 3 2 6" xfId="8717" xr:uid="{00000000-0005-0000-0000-00003F660000}"/>
    <cellStyle name="Normal 2 4 4 3 2 6 2" xfId="25013" xr:uid="{00000000-0005-0000-0000-000040660000}"/>
    <cellStyle name="Normal 2 4 4 3 2 7" xfId="16867" xr:uid="{00000000-0005-0000-0000-000041660000}"/>
    <cellStyle name="Normal 2 4 4 3 3" xfId="932" xr:uid="{00000000-0005-0000-0000-000042660000}"/>
    <cellStyle name="Normal 2 4 4 3 3 2" xfId="2342" xr:uid="{00000000-0005-0000-0000-000043660000}"/>
    <cellStyle name="Normal 2 4 4 3 3 2 2" xfId="4864" xr:uid="{00000000-0005-0000-0000-000044660000}"/>
    <cellStyle name="Normal 2 4 4 3 3 2 2 2" xfId="13010" xr:uid="{00000000-0005-0000-0000-000045660000}"/>
    <cellStyle name="Normal 2 4 4 3 3 2 2 2 2" xfId="29306" xr:uid="{00000000-0005-0000-0000-000046660000}"/>
    <cellStyle name="Normal 2 4 4 3 3 2 2 3" xfId="21160" xr:uid="{00000000-0005-0000-0000-000047660000}"/>
    <cellStyle name="Normal 2 4 4 3 3 2 3" xfId="7641" xr:uid="{00000000-0005-0000-0000-000048660000}"/>
    <cellStyle name="Normal 2 4 4 3 3 2 3 2" xfId="15787" xr:uid="{00000000-0005-0000-0000-000049660000}"/>
    <cellStyle name="Normal 2 4 4 3 3 2 3 2 2" xfId="32083" xr:uid="{00000000-0005-0000-0000-00004A660000}"/>
    <cellStyle name="Normal 2 4 4 3 3 2 3 3" xfId="23937" xr:uid="{00000000-0005-0000-0000-00004B660000}"/>
    <cellStyle name="Normal 2 4 4 3 3 2 4" xfId="10488" xr:uid="{00000000-0005-0000-0000-00004C660000}"/>
    <cellStyle name="Normal 2 4 4 3 3 2 4 2" xfId="26784" xr:uid="{00000000-0005-0000-0000-00004D660000}"/>
    <cellStyle name="Normal 2 4 4 3 3 2 5" xfId="18638" xr:uid="{00000000-0005-0000-0000-00004E660000}"/>
    <cellStyle name="Normal 2 4 4 3 3 3" xfId="3646" xr:uid="{00000000-0005-0000-0000-00004F660000}"/>
    <cellStyle name="Normal 2 4 4 3 3 3 2" xfId="11792" xr:uid="{00000000-0005-0000-0000-000050660000}"/>
    <cellStyle name="Normal 2 4 4 3 3 3 2 2" xfId="28088" xr:uid="{00000000-0005-0000-0000-000051660000}"/>
    <cellStyle name="Normal 2 4 4 3 3 3 3" xfId="19942" xr:uid="{00000000-0005-0000-0000-000052660000}"/>
    <cellStyle name="Normal 2 4 4 3 3 4" xfId="6231" xr:uid="{00000000-0005-0000-0000-000053660000}"/>
    <cellStyle name="Normal 2 4 4 3 3 4 2" xfId="14377" xr:uid="{00000000-0005-0000-0000-000054660000}"/>
    <cellStyle name="Normal 2 4 4 3 3 4 2 2" xfId="30673" xr:uid="{00000000-0005-0000-0000-000055660000}"/>
    <cellStyle name="Normal 2 4 4 3 3 4 3" xfId="22527" xr:uid="{00000000-0005-0000-0000-000056660000}"/>
    <cellStyle name="Normal 2 4 4 3 3 5" xfId="9078" xr:uid="{00000000-0005-0000-0000-000057660000}"/>
    <cellStyle name="Normal 2 4 4 3 3 5 2" xfId="25374" xr:uid="{00000000-0005-0000-0000-000058660000}"/>
    <cellStyle name="Normal 2 4 4 3 3 6" xfId="17228" xr:uid="{00000000-0005-0000-0000-000059660000}"/>
    <cellStyle name="Normal 2 4 4 3 4" xfId="1637" xr:uid="{00000000-0005-0000-0000-00005A660000}"/>
    <cellStyle name="Normal 2 4 4 3 4 2" xfId="4255" xr:uid="{00000000-0005-0000-0000-00005B660000}"/>
    <cellStyle name="Normal 2 4 4 3 4 2 2" xfId="12401" xr:uid="{00000000-0005-0000-0000-00005C660000}"/>
    <cellStyle name="Normal 2 4 4 3 4 2 2 2" xfId="28697" xr:uid="{00000000-0005-0000-0000-00005D660000}"/>
    <cellStyle name="Normal 2 4 4 3 4 2 3" xfId="20551" xr:uid="{00000000-0005-0000-0000-00005E660000}"/>
    <cellStyle name="Normal 2 4 4 3 4 3" xfId="6936" xr:uid="{00000000-0005-0000-0000-00005F660000}"/>
    <cellStyle name="Normal 2 4 4 3 4 3 2" xfId="15082" xr:uid="{00000000-0005-0000-0000-000060660000}"/>
    <cellStyle name="Normal 2 4 4 3 4 3 2 2" xfId="31378" xr:uid="{00000000-0005-0000-0000-000061660000}"/>
    <cellStyle name="Normal 2 4 4 3 4 3 3" xfId="23232" xr:uid="{00000000-0005-0000-0000-000062660000}"/>
    <cellStyle name="Normal 2 4 4 3 4 4" xfId="9783" xr:uid="{00000000-0005-0000-0000-000063660000}"/>
    <cellStyle name="Normal 2 4 4 3 4 4 2" xfId="26079" xr:uid="{00000000-0005-0000-0000-000064660000}"/>
    <cellStyle name="Normal 2 4 4 3 4 5" xfId="17933" xr:uid="{00000000-0005-0000-0000-000065660000}"/>
    <cellStyle name="Normal 2 4 4 3 5" xfId="3037" xr:uid="{00000000-0005-0000-0000-000066660000}"/>
    <cellStyle name="Normal 2 4 4 3 5 2" xfId="11183" xr:uid="{00000000-0005-0000-0000-000067660000}"/>
    <cellStyle name="Normal 2 4 4 3 5 2 2" xfId="27479" xr:uid="{00000000-0005-0000-0000-000068660000}"/>
    <cellStyle name="Normal 2 4 4 3 5 3" xfId="19333" xr:uid="{00000000-0005-0000-0000-000069660000}"/>
    <cellStyle name="Normal 2 4 4 3 6" xfId="5526" xr:uid="{00000000-0005-0000-0000-00006A660000}"/>
    <cellStyle name="Normal 2 4 4 3 6 2" xfId="13672" xr:uid="{00000000-0005-0000-0000-00006B660000}"/>
    <cellStyle name="Normal 2 4 4 3 6 2 2" xfId="29968" xr:uid="{00000000-0005-0000-0000-00006C660000}"/>
    <cellStyle name="Normal 2 4 4 3 6 3" xfId="21822" xr:uid="{00000000-0005-0000-0000-00006D660000}"/>
    <cellStyle name="Normal 2 4 4 3 7" xfId="8373" xr:uid="{00000000-0005-0000-0000-00006E660000}"/>
    <cellStyle name="Normal 2 4 4 3 7 2" xfId="24669" xr:uid="{00000000-0005-0000-0000-00006F660000}"/>
    <cellStyle name="Normal 2 4 4 3 8" xfId="16523" xr:uid="{00000000-0005-0000-0000-000070660000}"/>
    <cellStyle name="Normal 2 4 4 4" xfId="309" xr:uid="{00000000-0005-0000-0000-000071660000}"/>
    <cellStyle name="Normal 2 4 4 4 2" xfId="653" xr:uid="{00000000-0005-0000-0000-000072660000}"/>
    <cellStyle name="Normal 2 4 4 4 2 2" xfId="1359" xr:uid="{00000000-0005-0000-0000-000073660000}"/>
    <cellStyle name="Normal 2 4 4 4 2 2 2" xfId="2769" xr:uid="{00000000-0005-0000-0000-000074660000}"/>
    <cellStyle name="Normal 2 4 4 4 2 2 2 2" xfId="5234" xr:uid="{00000000-0005-0000-0000-000075660000}"/>
    <cellStyle name="Normal 2 4 4 4 2 2 2 2 2" xfId="13380" xr:uid="{00000000-0005-0000-0000-000076660000}"/>
    <cellStyle name="Normal 2 4 4 4 2 2 2 2 2 2" xfId="29676" xr:uid="{00000000-0005-0000-0000-000077660000}"/>
    <cellStyle name="Normal 2 4 4 4 2 2 2 2 3" xfId="21530" xr:uid="{00000000-0005-0000-0000-000078660000}"/>
    <cellStyle name="Normal 2 4 4 4 2 2 2 3" xfId="8068" xr:uid="{00000000-0005-0000-0000-000079660000}"/>
    <cellStyle name="Normal 2 4 4 4 2 2 2 3 2" xfId="16214" xr:uid="{00000000-0005-0000-0000-00007A660000}"/>
    <cellStyle name="Normal 2 4 4 4 2 2 2 3 2 2" xfId="32510" xr:uid="{00000000-0005-0000-0000-00007B660000}"/>
    <cellStyle name="Normal 2 4 4 4 2 2 2 3 3" xfId="24364" xr:uid="{00000000-0005-0000-0000-00007C660000}"/>
    <cellStyle name="Normal 2 4 4 4 2 2 2 4" xfId="10915" xr:uid="{00000000-0005-0000-0000-00007D660000}"/>
    <cellStyle name="Normal 2 4 4 4 2 2 2 4 2" xfId="27211" xr:uid="{00000000-0005-0000-0000-00007E660000}"/>
    <cellStyle name="Normal 2 4 4 4 2 2 2 5" xfId="19065" xr:uid="{00000000-0005-0000-0000-00007F660000}"/>
    <cellStyle name="Normal 2 4 4 4 2 2 3" xfId="4016" xr:uid="{00000000-0005-0000-0000-000080660000}"/>
    <cellStyle name="Normal 2 4 4 4 2 2 3 2" xfId="12162" xr:uid="{00000000-0005-0000-0000-000081660000}"/>
    <cellStyle name="Normal 2 4 4 4 2 2 3 2 2" xfId="28458" xr:uid="{00000000-0005-0000-0000-000082660000}"/>
    <cellStyle name="Normal 2 4 4 4 2 2 3 3" xfId="20312" xr:uid="{00000000-0005-0000-0000-000083660000}"/>
    <cellStyle name="Normal 2 4 4 4 2 2 4" xfId="6658" xr:uid="{00000000-0005-0000-0000-000084660000}"/>
    <cellStyle name="Normal 2 4 4 4 2 2 4 2" xfId="14804" xr:uid="{00000000-0005-0000-0000-000085660000}"/>
    <cellStyle name="Normal 2 4 4 4 2 2 4 2 2" xfId="31100" xr:uid="{00000000-0005-0000-0000-000086660000}"/>
    <cellStyle name="Normal 2 4 4 4 2 2 4 3" xfId="22954" xr:uid="{00000000-0005-0000-0000-000087660000}"/>
    <cellStyle name="Normal 2 4 4 4 2 2 5" xfId="9505" xr:uid="{00000000-0005-0000-0000-000088660000}"/>
    <cellStyle name="Normal 2 4 4 4 2 2 5 2" xfId="25801" xr:uid="{00000000-0005-0000-0000-000089660000}"/>
    <cellStyle name="Normal 2 4 4 4 2 2 6" xfId="17655" xr:uid="{00000000-0005-0000-0000-00008A660000}"/>
    <cellStyle name="Normal 2 4 4 4 2 3" xfId="2064" xr:uid="{00000000-0005-0000-0000-00008B660000}"/>
    <cellStyle name="Normal 2 4 4 4 2 3 2" xfId="4625" xr:uid="{00000000-0005-0000-0000-00008C660000}"/>
    <cellStyle name="Normal 2 4 4 4 2 3 2 2" xfId="12771" xr:uid="{00000000-0005-0000-0000-00008D660000}"/>
    <cellStyle name="Normal 2 4 4 4 2 3 2 2 2" xfId="29067" xr:uid="{00000000-0005-0000-0000-00008E660000}"/>
    <cellStyle name="Normal 2 4 4 4 2 3 2 3" xfId="20921" xr:uid="{00000000-0005-0000-0000-00008F660000}"/>
    <cellStyle name="Normal 2 4 4 4 2 3 3" xfId="7363" xr:uid="{00000000-0005-0000-0000-000090660000}"/>
    <cellStyle name="Normal 2 4 4 4 2 3 3 2" xfId="15509" xr:uid="{00000000-0005-0000-0000-000091660000}"/>
    <cellStyle name="Normal 2 4 4 4 2 3 3 2 2" xfId="31805" xr:uid="{00000000-0005-0000-0000-000092660000}"/>
    <cellStyle name="Normal 2 4 4 4 2 3 3 3" xfId="23659" xr:uid="{00000000-0005-0000-0000-000093660000}"/>
    <cellStyle name="Normal 2 4 4 4 2 3 4" xfId="10210" xr:uid="{00000000-0005-0000-0000-000094660000}"/>
    <cellStyle name="Normal 2 4 4 4 2 3 4 2" xfId="26506" xr:uid="{00000000-0005-0000-0000-000095660000}"/>
    <cellStyle name="Normal 2 4 4 4 2 3 5" xfId="18360" xr:uid="{00000000-0005-0000-0000-000096660000}"/>
    <cellStyle name="Normal 2 4 4 4 2 4" xfId="3407" xr:uid="{00000000-0005-0000-0000-000097660000}"/>
    <cellStyle name="Normal 2 4 4 4 2 4 2" xfId="11553" xr:uid="{00000000-0005-0000-0000-000098660000}"/>
    <cellStyle name="Normal 2 4 4 4 2 4 2 2" xfId="27849" xr:uid="{00000000-0005-0000-0000-000099660000}"/>
    <cellStyle name="Normal 2 4 4 4 2 4 3" xfId="19703" xr:uid="{00000000-0005-0000-0000-00009A660000}"/>
    <cellStyle name="Normal 2 4 4 4 2 5" xfId="5953" xr:uid="{00000000-0005-0000-0000-00009B660000}"/>
    <cellStyle name="Normal 2 4 4 4 2 5 2" xfId="14099" xr:uid="{00000000-0005-0000-0000-00009C660000}"/>
    <cellStyle name="Normal 2 4 4 4 2 5 2 2" xfId="30395" xr:uid="{00000000-0005-0000-0000-00009D660000}"/>
    <cellStyle name="Normal 2 4 4 4 2 5 3" xfId="22249" xr:uid="{00000000-0005-0000-0000-00009E660000}"/>
    <cellStyle name="Normal 2 4 4 4 2 6" xfId="8800" xr:uid="{00000000-0005-0000-0000-00009F660000}"/>
    <cellStyle name="Normal 2 4 4 4 2 6 2" xfId="25096" xr:uid="{00000000-0005-0000-0000-0000A0660000}"/>
    <cellStyle name="Normal 2 4 4 4 2 7" xfId="16950" xr:uid="{00000000-0005-0000-0000-0000A1660000}"/>
    <cellStyle name="Normal 2 4 4 4 3" xfId="1015" xr:uid="{00000000-0005-0000-0000-0000A2660000}"/>
    <cellStyle name="Normal 2 4 4 4 3 2" xfId="2425" xr:uid="{00000000-0005-0000-0000-0000A3660000}"/>
    <cellStyle name="Normal 2 4 4 4 3 2 2" xfId="4938" xr:uid="{00000000-0005-0000-0000-0000A4660000}"/>
    <cellStyle name="Normal 2 4 4 4 3 2 2 2" xfId="13084" xr:uid="{00000000-0005-0000-0000-0000A5660000}"/>
    <cellStyle name="Normal 2 4 4 4 3 2 2 2 2" xfId="29380" xr:uid="{00000000-0005-0000-0000-0000A6660000}"/>
    <cellStyle name="Normal 2 4 4 4 3 2 2 3" xfId="21234" xr:uid="{00000000-0005-0000-0000-0000A7660000}"/>
    <cellStyle name="Normal 2 4 4 4 3 2 3" xfId="7724" xr:uid="{00000000-0005-0000-0000-0000A8660000}"/>
    <cellStyle name="Normal 2 4 4 4 3 2 3 2" xfId="15870" xr:uid="{00000000-0005-0000-0000-0000A9660000}"/>
    <cellStyle name="Normal 2 4 4 4 3 2 3 2 2" xfId="32166" xr:uid="{00000000-0005-0000-0000-0000AA660000}"/>
    <cellStyle name="Normal 2 4 4 4 3 2 3 3" xfId="24020" xr:uid="{00000000-0005-0000-0000-0000AB660000}"/>
    <cellStyle name="Normal 2 4 4 4 3 2 4" xfId="10571" xr:uid="{00000000-0005-0000-0000-0000AC660000}"/>
    <cellStyle name="Normal 2 4 4 4 3 2 4 2" xfId="26867" xr:uid="{00000000-0005-0000-0000-0000AD660000}"/>
    <cellStyle name="Normal 2 4 4 4 3 2 5" xfId="18721" xr:uid="{00000000-0005-0000-0000-0000AE660000}"/>
    <cellStyle name="Normal 2 4 4 4 3 3" xfId="3720" xr:uid="{00000000-0005-0000-0000-0000AF660000}"/>
    <cellStyle name="Normal 2 4 4 4 3 3 2" xfId="11866" xr:uid="{00000000-0005-0000-0000-0000B0660000}"/>
    <cellStyle name="Normal 2 4 4 4 3 3 2 2" xfId="28162" xr:uid="{00000000-0005-0000-0000-0000B1660000}"/>
    <cellStyle name="Normal 2 4 4 4 3 3 3" xfId="20016" xr:uid="{00000000-0005-0000-0000-0000B2660000}"/>
    <cellStyle name="Normal 2 4 4 4 3 4" xfId="6314" xr:uid="{00000000-0005-0000-0000-0000B3660000}"/>
    <cellStyle name="Normal 2 4 4 4 3 4 2" xfId="14460" xr:uid="{00000000-0005-0000-0000-0000B4660000}"/>
    <cellStyle name="Normal 2 4 4 4 3 4 2 2" xfId="30756" xr:uid="{00000000-0005-0000-0000-0000B5660000}"/>
    <cellStyle name="Normal 2 4 4 4 3 4 3" xfId="22610" xr:uid="{00000000-0005-0000-0000-0000B6660000}"/>
    <cellStyle name="Normal 2 4 4 4 3 5" xfId="9161" xr:uid="{00000000-0005-0000-0000-0000B7660000}"/>
    <cellStyle name="Normal 2 4 4 4 3 5 2" xfId="25457" xr:uid="{00000000-0005-0000-0000-0000B8660000}"/>
    <cellStyle name="Normal 2 4 4 4 3 6" xfId="17311" xr:uid="{00000000-0005-0000-0000-0000B9660000}"/>
    <cellStyle name="Normal 2 4 4 4 4" xfId="1720" xr:uid="{00000000-0005-0000-0000-0000BA660000}"/>
    <cellStyle name="Normal 2 4 4 4 4 2" xfId="4329" xr:uid="{00000000-0005-0000-0000-0000BB660000}"/>
    <cellStyle name="Normal 2 4 4 4 4 2 2" xfId="12475" xr:uid="{00000000-0005-0000-0000-0000BC660000}"/>
    <cellStyle name="Normal 2 4 4 4 4 2 2 2" xfId="28771" xr:uid="{00000000-0005-0000-0000-0000BD660000}"/>
    <cellStyle name="Normal 2 4 4 4 4 2 3" xfId="20625" xr:uid="{00000000-0005-0000-0000-0000BE660000}"/>
    <cellStyle name="Normal 2 4 4 4 4 3" xfId="7019" xr:uid="{00000000-0005-0000-0000-0000BF660000}"/>
    <cellStyle name="Normal 2 4 4 4 4 3 2" xfId="15165" xr:uid="{00000000-0005-0000-0000-0000C0660000}"/>
    <cellStyle name="Normal 2 4 4 4 4 3 2 2" xfId="31461" xr:uid="{00000000-0005-0000-0000-0000C1660000}"/>
    <cellStyle name="Normal 2 4 4 4 4 3 3" xfId="23315" xr:uid="{00000000-0005-0000-0000-0000C2660000}"/>
    <cellStyle name="Normal 2 4 4 4 4 4" xfId="9866" xr:uid="{00000000-0005-0000-0000-0000C3660000}"/>
    <cellStyle name="Normal 2 4 4 4 4 4 2" xfId="26162" xr:uid="{00000000-0005-0000-0000-0000C4660000}"/>
    <cellStyle name="Normal 2 4 4 4 4 5" xfId="18016" xr:uid="{00000000-0005-0000-0000-0000C5660000}"/>
    <cellStyle name="Normal 2 4 4 4 5" xfId="3111" xr:uid="{00000000-0005-0000-0000-0000C6660000}"/>
    <cellStyle name="Normal 2 4 4 4 5 2" xfId="11257" xr:uid="{00000000-0005-0000-0000-0000C7660000}"/>
    <cellStyle name="Normal 2 4 4 4 5 2 2" xfId="27553" xr:uid="{00000000-0005-0000-0000-0000C8660000}"/>
    <cellStyle name="Normal 2 4 4 4 5 3" xfId="19407" xr:uid="{00000000-0005-0000-0000-0000C9660000}"/>
    <cellStyle name="Normal 2 4 4 4 6" xfId="5609" xr:uid="{00000000-0005-0000-0000-0000CA660000}"/>
    <cellStyle name="Normal 2 4 4 4 6 2" xfId="13755" xr:uid="{00000000-0005-0000-0000-0000CB660000}"/>
    <cellStyle name="Normal 2 4 4 4 6 2 2" xfId="30051" xr:uid="{00000000-0005-0000-0000-0000CC660000}"/>
    <cellStyle name="Normal 2 4 4 4 6 3" xfId="21905" xr:uid="{00000000-0005-0000-0000-0000CD660000}"/>
    <cellStyle name="Normal 2 4 4 4 7" xfId="8456" xr:uid="{00000000-0005-0000-0000-0000CE660000}"/>
    <cellStyle name="Normal 2 4 4 4 7 2" xfId="24752" xr:uid="{00000000-0005-0000-0000-0000CF660000}"/>
    <cellStyle name="Normal 2 4 4 4 8" xfId="16606" xr:uid="{00000000-0005-0000-0000-0000D0660000}"/>
    <cellStyle name="Normal 2 4 4 5" xfId="399" xr:uid="{00000000-0005-0000-0000-0000D1660000}"/>
    <cellStyle name="Normal 2 4 4 5 2" xfId="1105" xr:uid="{00000000-0005-0000-0000-0000D2660000}"/>
    <cellStyle name="Normal 2 4 4 5 2 2" xfId="2515" xr:uid="{00000000-0005-0000-0000-0000D3660000}"/>
    <cellStyle name="Normal 2 4 4 5 2 2 2" xfId="5012" xr:uid="{00000000-0005-0000-0000-0000D4660000}"/>
    <cellStyle name="Normal 2 4 4 5 2 2 2 2" xfId="13158" xr:uid="{00000000-0005-0000-0000-0000D5660000}"/>
    <cellStyle name="Normal 2 4 4 5 2 2 2 2 2" xfId="29454" xr:uid="{00000000-0005-0000-0000-0000D6660000}"/>
    <cellStyle name="Normal 2 4 4 5 2 2 2 3" xfId="21308" xr:uid="{00000000-0005-0000-0000-0000D7660000}"/>
    <cellStyle name="Normal 2 4 4 5 2 2 3" xfId="7814" xr:uid="{00000000-0005-0000-0000-0000D8660000}"/>
    <cellStyle name="Normal 2 4 4 5 2 2 3 2" xfId="15960" xr:uid="{00000000-0005-0000-0000-0000D9660000}"/>
    <cellStyle name="Normal 2 4 4 5 2 2 3 2 2" xfId="32256" xr:uid="{00000000-0005-0000-0000-0000DA660000}"/>
    <cellStyle name="Normal 2 4 4 5 2 2 3 3" xfId="24110" xr:uid="{00000000-0005-0000-0000-0000DB660000}"/>
    <cellStyle name="Normal 2 4 4 5 2 2 4" xfId="10661" xr:uid="{00000000-0005-0000-0000-0000DC660000}"/>
    <cellStyle name="Normal 2 4 4 5 2 2 4 2" xfId="26957" xr:uid="{00000000-0005-0000-0000-0000DD660000}"/>
    <cellStyle name="Normal 2 4 4 5 2 2 5" xfId="18811" xr:uid="{00000000-0005-0000-0000-0000DE660000}"/>
    <cellStyle name="Normal 2 4 4 5 2 3" xfId="3794" xr:uid="{00000000-0005-0000-0000-0000DF660000}"/>
    <cellStyle name="Normal 2 4 4 5 2 3 2" xfId="11940" xr:uid="{00000000-0005-0000-0000-0000E0660000}"/>
    <cellStyle name="Normal 2 4 4 5 2 3 2 2" xfId="28236" xr:uid="{00000000-0005-0000-0000-0000E1660000}"/>
    <cellStyle name="Normal 2 4 4 5 2 3 3" xfId="20090" xr:uid="{00000000-0005-0000-0000-0000E2660000}"/>
    <cellStyle name="Normal 2 4 4 5 2 4" xfId="6404" xr:uid="{00000000-0005-0000-0000-0000E3660000}"/>
    <cellStyle name="Normal 2 4 4 5 2 4 2" xfId="14550" xr:uid="{00000000-0005-0000-0000-0000E4660000}"/>
    <cellStyle name="Normal 2 4 4 5 2 4 2 2" xfId="30846" xr:uid="{00000000-0005-0000-0000-0000E5660000}"/>
    <cellStyle name="Normal 2 4 4 5 2 4 3" xfId="22700" xr:uid="{00000000-0005-0000-0000-0000E6660000}"/>
    <cellStyle name="Normal 2 4 4 5 2 5" xfId="9251" xr:uid="{00000000-0005-0000-0000-0000E7660000}"/>
    <cellStyle name="Normal 2 4 4 5 2 5 2" xfId="25547" xr:uid="{00000000-0005-0000-0000-0000E8660000}"/>
    <cellStyle name="Normal 2 4 4 5 2 6" xfId="17401" xr:uid="{00000000-0005-0000-0000-0000E9660000}"/>
    <cellStyle name="Normal 2 4 4 5 3" xfId="1810" xr:uid="{00000000-0005-0000-0000-0000EA660000}"/>
    <cellStyle name="Normal 2 4 4 5 3 2" xfId="4403" xr:uid="{00000000-0005-0000-0000-0000EB660000}"/>
    <cellStyle name="Normal 2 4 4 5 3 2 2" xfId="12549" xr:uid="{00000000-0005-0000-0000-0000EC660000}"/>
    <cellStyle name="Normal 2 4 4 5 3 2 2 2" xfId="28845" xr:uid="{00000000-0005-0000-0000-0000ED660000}"/>
    <cellStyle name="Normal 2 4 4 5 3 2 3" xfId="20699" xr:uid="{00000000-0005-0000-0000-0000EE660000}"/>
    <cellStyle name="Normal 2 4 4 5 3 3" xfId="7109" xr:uid="{00000000-0005-0000-0000-0000EF660000}"/>
    <cellStyle name="Normal 2 4 4 5 3 3 2" xfId="15255" xr:uid="{00000000-0005-0000-0000-0000F0660000}"/>
    <cellStyle name="Normal 2 4 4 5 3 3 2 2" xfId="31551" xr:uid="{00000000-0005-0000-0000-0000F1660000}"/>
    <cellStyle name="Normal 2 4 4 5 3 3 3" xfId="23405" xr:uid="{00000000-0005-0000-0000-0000F2660000}"/>
    <cellStyle name="Normal 2 4 4 5 3 4" xfId="9956" xr:uid="{00000000-0005-0000-0000-0000F3660000}"/>
    <cellStyle name="Normal 2 4 4 5 3 4 2" xfId="26252" xr:uid="{00000000-0005-0000-0000-0000F4660000}"/>
    <cellStyle name="Normal 2 4 4 5 3 5" xfId="18106" xr:uid="{00000000-0005-0000-0000-0000F5660000}"/>
    <cellStyle name="Normal 2 4 4 5 4" xfId="3185" xr:uid="{00000000-0005-0000-0000-0000F6660000}"/>
    <cellStyle name="Normal 2 4 4 5 4 2" xfId="11331" xr:uid="{00000000-0005-0000-0000-0000F7660000}"/>
    <cellStyle name="Normal 2 4 4 5 4 2 2" xfId="27627" xr:uid="{00000000-0005-0000-0000-0000F8660000}"/>
    <cellStyle name="Normal 2 4 4 5 4 3" xfId="19481" xr:uid="{00000000-0005-0000-0000-0000F9660000}"/>
    <cellStyle name="Normal 2 4 4 5 5" xfId="5699" xr:uid="{00000000-0005-0000-0000-0000FA660000}"/>
    <cellStyle name="Normal 2 4 4 5 5 2" xfId="13845" xr:uid="{00000000-0005-0000-0000-0000FB660000}"/>
    <cellStyle name="Normal 2 4 4 5 5 2 2" xfId="30141" xr:uid="{00000000-0005-0000-0000-0000FC660000}"/>
    <cellStyle name="Normal 2 4 4 5 5 3" xfId="21995" xr:uid="{00000000-0005-0000-0000-0000FD660000}"/>
    <cellStyle name="Normal 2 4 4 5 6" xfId="8546" xr:uid="{00000000-0005-0000-0000-0000FE660000}"/>
    <cellStyle name="Normal 2 4 4 5 6 2" xfId="24842" xr:uid="{00000000-0005-0000-0000-0000FF660000}"/>
    <cellStyle name="Normal 2 4 4 5 7" xfId="16696" xr:uid="{00000000-0005-0000-0000-000000670000}"/>
    <cellStyle name="Normal 2 4 4 6" xfId="761" xr:uid="{00000000-0005-0000-0000-000001670000}"/>
    <cellStyle name="Normal 2 4 4 6 2" xfId="2171" xr:uid="{00000000-0005-0000-0000-000002670000}"/>
    <cellStyle name="Normal 2 4 4 6 2 2" xfId="4716" xr:uid="{00000000-0005-0000-0000-000003670000}"/>
    <cellStyle name="Normal 2 4 4 6 2 2 2" xfId="12862" xr:uid="{00000000-0005-0000-0000-000004670000}"/>
    <cellStyle name="Normal 2 4 4 6 2 2 2 2" xfId="29158" xr:uid="{00000000-0005-0000-0000-000005670000}"/>
    <cellStyle name="Normal 2 4 4 6 2 2 3" xfId="21012" xr:uid="{00000000-0005-0000-0000-000006670000}"/>
    <cellStyle name="Normal 2 4 4 6 2 3" xfId="7470" xr:uid="{00000000-0005-0000-0000-000007670000}"/>
    <cellStyle name="Normal 2 4 4 6 2 3 2" xfId="15616" xr:uid="{00000000-0005-0000-0000-000008670000}"/>
    <cellStyle name="Normal 2 4 4 6 2 3 2 2" xfId="31912" xr:uid="{00000000-0005-0000-0000-000009670000}"/>
    <cellStyle name="Normal 2 4 4 6 2 3 3" xfId="23766" xr:uid="{00000000-0005-0000-0000-00000A670000}"/>
    <cellStyle name="Normal 2 4 4 6 2 4" xfId="10317" xr:uid="{00000000-0005-0000-0000-00000B670000}"/>
    <cellStyle name="Normal 2 4 4 6 2 4 2" xfId="26613" xr:uid="{00000000-0005-0000-0000-00000C670000}"/>
    <cellStyle name="Normal 2 4 4 6 2 5" xfId="18467" xr:uid="{00000000-0005-0000-0000-00000D670000}"/>
    <cellStyle name="Normal 2 4 4 6 3" xfId="3498" xr:uid="{00000000-0005-0000-0000-00000E670000}"/>
    <cellStyle name="Normal 2 4 4 6 3 2" xfId="11644" xr:uid="{00000000-0005-0000-0000-00000F670000}"/>
    <cellStyle name="Normal 2 4 4 6 3 2 2" xfId="27940" xr:uid="{00000000-0005-0000-0000-000010670000}"/>
    <cellStyle name="Normal 2 4 4 6 3 3" xfId="19794" xr:uid="{00000000-0005-0000-0000-000011670000}"/>
    <cellStyle name="Normal 2 4 4 6 4" xfId="6060" xr:uid="{00000000-0005-0000-0000-000012670000}"/>
    <cellStyle name="Normal 2 4 4 6 4 2" xfId="14206" xr:uid="{00000000-0005-0000-0000-000013670000}"/>
    <cellStyle name="Normal 2 4 4 6 4 2 2" xfId="30502" xr:uid="{00000000-0005-0000-0000-000014670000}"/>
    <cellStyle name="Normal 2 4 4 6 4 3" xfId="22356" xr:uid="{00000000-0005-0000-0000-000015670000}"/>
    <cellStyle name="Normal 2 4 4 6 5" xfId="8907" xr:uid="{00000000-0005-0000-0000-000016670000}"/>
    <cellStyle name="Normal 2 4 4 6 5 2" xfId="25203" xr:uid="{00000000-0005-0000-0000-000017670000}"/>
    <cellStyle name="Normal 2 4 4 6 6" xfId="17057" xr:uid="{00000000-0005-0000-0000-000018670000}"/>
    <cellStyle name="Normal 2 4 4 7" xfId="1466" xr:uid="{00000000-0005-0000-0000-000019670000}"/>
    <cellStyle name="Normal 2 4 4 7 2" xfId="4107" xr:uid="{00000000-0005-0000-0000-00001A670000}"/>
    <cellStyle name="Normal 2 4 4 7 2 2" xfId="12253" xr:uid="{00000000-0005-0000-0000-00001B670000}"/>
    <cellStyle name="Normal 2 4 4 7 2 2 2" xfId="28549" xr:uid="{00000000-0005-0000-0000-00001C670000}"/>
    <cellStyle name="Normal 2 4 4 7 2 3" xfId="20403" xr:uid="{00000000-0005-0000-0000-00001D670000}"/>
    <cellStyle name="Normal 2 4 4 7 3" xfId="6765" xr:uid="{00000000-0005-0000-0000-00001E670000}"/>
    <cellStyle name="Normal 2 4 4 7 3 2" xfId="14911" xr:uid="{00000000-0005-0000-0000-00001F670000}"/>
    <cellStyle name="Normal 2 4 4 7 3 2 2" xfId="31207" xr:uid="{00000000-0005-0000-0000-000020670000}"/>
    <cellStyle name="Normal 2 4 4 7 3 3" xfId="23061" xr:uid="{00000000-0005-0000-0000-000021670000}"/>
    <cellStyle name="Normal 2 4 4 7 4" xfId="9612" xr:uid="{00000000-0005-0000-0000-000022670000}"/>
    <cellStyle name="Normal 2 4 4 7 4 2" xfId="25908" xr:uid="{00000000-0005-0000-0000-000023670000}"/>
    <cellStyle name="Normal 2 4 4 7 5" xfId="17762" xr:uid="{00000000-0005-0000-0000-000024670000}"/>
    <cellStyle name="Normal 2 4 4 8" xfId="2889" xr:uid="{00000000-0005-0000-0000-000025670000}"/>
    <cellStyle name="Normal 2 4 4 8 2" xfId="11035" xr:uid="{00000000-0005-0000-0000-000026670000}"/>
    <cellStyle name="Normal 2 4 4 8 2 2" xfId="27331" xr:uid="{00000000-0005-0000-0000-000027670000}"/>
    <cellStyle name="Normal 2 4 4 8 3" xfId="19185" xr:uid="{00000000-0005-0000-0000-000028670000}"/>
    <cellStyle name="Normal 2 4 4 9" xfId="5355" xr:uid="{00000000-0005-0000-0000-000029670000}"/>
    <cellStyle name="Normal 2 4 4 9 2" xfId="13501" xr:uid="{00000000-0005-0000-0000-00002A670000}"/>
    <cellStyle name="Normal 2 4 4 9 2 2" xfId="29797" xr:uid="{00000000-0005-0000-0000-00002B670000}"/>
    <cellStyle name="Normal 2 4 4 9 3" xfId="21651" xr:uid="{00000000-0005-0000-0000-00002C670000}"/>
    <cellStyle name="Normal 2 4 5" xfId="101" xr:uid="{00000000-0005-0000-0000-00002D670000}"/>
    <cellStyle name="Normal 2 4 5 2" xfId="445" xr:uid="{00000000-0005-0000-0000-00002E670000}"/>
    <cellStyle name="Normal 2 4 5 2 2" xfId="1151" xr:uid="{00000000-0005-0000-0000-00002F670000}"/>
    <cellStyle name="Normal 2 4 5 2 2 2" xfId="2561" xr:uid="{00000000-0005-0000-0000-000030670000}"/>
    <cellStyle name="Normal 2 4 5 2 2 2 2" xfId="5050" xr:uid="{00000000-0005-0000-0000-000031670000}"/>
    <cellStyle name="Normal 2 4 5 2 2 2 2 2" xfId="13196" xr:uid="{00000000-0005-0000-0000-000032670000}"/>
    <cellStyle name="Normal 2 4 5 2 2 2 2 2 2" xfId="29492" xr:uid="{00000000-0005-0000-0000-000033670000}"/>
    <cellStyle name="Normal 2 4 5 2 2 2 2 3" xfId="21346" xr:uid="{00000000-0005-0000-0000-000034670000}"/>
    <cellStyle name="Normal 2 4 5 2 2 2 3" xfId="7860" xr:uid="{00000000-0005-0000-0000-000035670000}"/>
    <cellStyle name="Normal 2 4 5 2 2 2 3 2" xfId="16006" xr:uid="{00000000-0005-0000-0000-000036670000}"/>
    <cellStyle name="Normal 2 4 5 2 2 2 3 2 2" xfId="32302" xr:uid="{00000000-0005-0000-0000-000037670000}"/>
    <cellStyle name="Normal 2 4 5 2 2 2 3 3" xfId="24156" xr:uid="{00000000-0005-0000-0000-000038670000}"/>
    <cellStyle name="Normal 2 4 5 2 2 2 4" xfId="10707" xr:uid="{00000000-0005-0000-0000-000039670000}"/>
    <cellStyle name="Normal 2 4 5 2 2 2 4 2" xfId="27003" xr:uid="{00000000-0005-0000-0000-00003A670000}"/>
    <cellStyle name="Normal 2 4 5 2 2 2 5" xfId="18857" xr:uid="{00000000-0005-0000-0000-00003B670000}"/>
    <cellStyle name="Normal 2 4 5 2 2 3" xfId="3832" xr:uid="{00000000-0005-0000-0000-00003C670000}"/>
    <cellStyle name="Normal 2 4 5 2 2 3 2" xfId="11978" xr:uid="{00000000-0005-0000-0000-00003D670000}"/>
    <cellStyle name="Normal 2 4 5 2 2 3 2 2" xfId="28274" xr:uid="{00000000-0005-0000-0000-00003E670000}"/>
    <cellStyle name="Normal 2 4 5 2 2 3 3" xfId="20128" xr:uid="{00000000-0005-0000-0000-00003F670000}"/>
    <cellStyle name="Normal 2 4 5 2 2 4" xfId="6450" xr:uid="{00000000-0005-0000-0000-000040670000}"/>
    <cellStyle name="Normal 2 4 5 2 2 4 2" xfId="14596" xr:uid="{00000000-0005-0000-0000-000041670000}"/>
    <cellStyle name="Normal 2 4 5 2 2 4 2 2" xfId="30892" xr:uid="{00000000-0005-0000-0000-000042670000}"/>
    <cellStyle name="Normal 2 4 5 2 2 4 3" xfId="22746" xr:uid="{00000000-0005-0000-0000-000043670000}"/>
    <cellStyle name="Normal 2 4 5 2 2 5" xfId="9297" xr:uid="{00000000-0005-0000-0000-000044670000}"/>
    <cellStyle name="Normal 2 4 5 2 2 5 2" xfId="25593" xr:uid="{00000000-0005-0000-0000-000045670000}"/>
    <cellStyle name="Normal 2 4 5 2 2 6" xfId="17447" xr:uid="{00000000-0005-0000-0000-000046670000}"/>
    <cellStyle name="Normal 2 4 5 2 3" xfId="1856" xr:uid="{00000000-0005-0000-0000-000047670000}"/>
    <cellStyle name="Normal 2 4 5 2 3 2" xfId="4441" xr:uid="{00000000-0005-0000-0000-000048670000}"/>
    <cellStyle name="Normal 2 4 5 2 3 2 2" xfId="12587" xr:uid="{00000000-0005-0000-0000-000049670000}"/>
    <cellStyle name="Normal 2 4 5 2 3 2 2 2" xfId="28883" xr:uid="{00000000-0005-0000-0000-00004A670000}"/>
    <cellStyle name="Normal 2 4 5 2 3 2 3" xfId="20737" xr:uid="{00000000-0005-0000-0000-00004B670000}"/>
    <cellStyle name="Normal 2 4 5 2 3 3" xfId="7155" xr:uid="{00000000-0005-0000-0000-00004C670000}"/>
    <cellStyle name="Normal 2 4 5 2 3 3 2" xfId="15301" xr:uid="{00000000-0005-0000-0000-00004D670000}"/>
    <cellStyle name="Normal 2 4 5 2 3 3 2 2" xfId="31597" xr:uid="{00000000-0005-0000-0000-00004E670000}"/>
    <cellStyle name="Normal 2 4 5 2 3 3 3" xfId="23451" xr:uid="{00000000-0005-0000-0000-00004F670000}"/>
    <cellStyle name="Normal 2 4 5 2 3 4" xfId="10002" xr:uid="{00000000-0005-0000-0000-000050670000}"/>
    <cellStyle name="Normal 2 4 5 2 3 4 2" xfId="26298" xr:uid="{00000000-0005-0000-0000-000051670000}"/>
    <cellStyle name="Normal 2 4 5 2 3 5" xfId="18152" xr:uid="{00000000-0005-0000-0000-000052670000}"/>
    <cellStyle name="Normal 2 4 5 2 4" xfId="3223" xr:uid="{00000000-0005-0000-0000-000053670000}"/>
    <cellStyle name="Normal 2 4 5 2 4 2" xfId="11369" xr:uid="{00000000-0005-0000-0000-000054670000}"/>
    <cellStyle name="Normal 2 4 5 2 4 2 2" xfId="27665" xr:uid="{00000000-0005-0000-0000-000055670000}"/>
    <cellStyle name="Normal 2 4 5 2 4 3" xfId="19519" xr:uid="{00000000-0005-0000-0000-000056670000}"/>
    <cellStyle name="Normal 2 4 5 2 5" xfId="5745" xr:uid="{00000000-0005-0000-0000-000057670000}"/>
    <cellStyle name="Normal 2 4 5 2 5 2" xfId="13891" xr:uid="{00000000-0005-0000-0000-000058670000}"/>
    <cellStyle name="Normal 2 4 5 2 5 2 2" xfId="30187" xr:uid="{00000000-0005-0000-0000-000059670000}"/>
    <cellStyle name="Normal 2 4 5 2 5 3" xfId="22041" xr:uid="{00000000-0005-0000-0000-00005A670000}"/>
    <cellStyle name="Normal 2 4 5 2 6" xfId="8592" xr:uid="{00000000-0005-0000-0000-00005B670000}"/>
    <cellStyle name="Normal 2 4 5 2 6 2" xfId="24888" xr:uid="{00000000-0005-0000-0000-00005C670000}"/>
    <cellStyle name="Normal 2 4 5 2 7" xfId="16742" xr:uid="{00000000-0005-0000-0000-00005D670000}"/>
    <cellStyle name="Normal 2 4 5 3" xfId="807" xr:uid="{00000000-0005-0000-0000-00005E670000}"/>
    <cellStyle name="Normal 2 4 5 3 2" xfId="2217" xr:uid="{00000000-0005-0000-0000-00005F670000}"/>
    <cellStyle name="Normal 2 4 5 3 2 2" xfId="4754" xr:uid="{00000000-0005-0000-0000-000060670000}"/>
    <cellStyle name="Normal 2 4 5 3 2 2 2" xfId="12900" xr:uid="{00000000-0005-0000-0000-000061670000}"/>
    <cellStyle name="Normal 2 4 5 3 2 2 2 2" xfId="29196" xr:uid="{00000000-0005-0000-0000-000062670000}"/>
    <cellStyle name="Normal 2 4 5 3 2 2 3" xfId="21050" xr:uid="{00000000-0005-0000-0000-000063670000}"/>
    <cellStyle name="Normal 2 4 5 3 2 3" xfId="7516" xr:uid="{00000000-0005-0000-0000-000064670000}"/>
    <cellStyle name="Normal 2 4 5 3 2 3 2" xfId="15662" xr:uid="{00000000-0005-0000-0000-000065670000}"/>
    <cellStyle name="Normal 2 4 5 3 2 3 2 2" xfId="31958" xr:uid="{00000000-0005-0000-0000-000066670000}"/>
    <cellStyle name="Normal 2 4 5 3 2 3 3" xfId="23812" xr:uid="{00000000-0005-0000-0000-000067670000}"/>
    <cellStyle name="Normal 2 4 5 3 2 4" xfId="10363" xr:uid="{00000000-0005-0000-0000-000068670000}"/>
    <cellStyle name="Normal 2 4 5 3 2 4 2" xfId="26659" xr:uid="{00000000-0005-0000-0000-000069670000}"/>
    <cellStyle name="Normal 2 4 5 3 2 5" xfId="18513" xr:uid="{00000000-0005-0000-0000-00006A670000}"/>
    <cellStyle name="Normal 2 4 5 3 3" xfId="3536" xr:uid="{00000000-0005-0000-0000-00006B670000}"/>
    <cellStyle name="Normal 2 4 5 3 3 2" xfId="11682" xr:uid="{00000000-0005-0000-0000-00006C670000}"/>
    <cellStyle name="Normal 2 4 5 3 3 2 2" xfId="27978" xr:uid="{00000000-0005-0000-0000-00006D670000}"/>
    <cellStyle name="Normal 2 4 5 3 3 3" xfId="19832" xr:uid="{00000000-0005-0000-0000-00006E670000}"/>
    <cellStyle name="Normal 2 4 5 3 4" xfId="6106" xr:uid="{00000000-0005-0000-0000-00006F670000}"/>
    <cellStyle name="Normal 2 4 5 3 4 2" xfId="14252" xr:uid="{00000000-0005-0000-0000-000070670000}"/>
    <cellStyle name="Normal 2 4 5 3 4 2 2" xfId="30548" xr:uid="{00000000-0005-0000-0000-000071670000}"/>
    <cellStyle name="Normal 2 4 5 3 4 3" xfId="22402" xr:uid="{00000000-0005-0000-0000-000072670000}"/>
    <cellStyle name="Normal 2 4 5 3 5" xfId="8953" xr:uid="{00000000-0005-0000-0000-000073670000}"/>
    <cellStyle name="Normal 2 4 5 3 5 2" xfId="25249" xr:uid="{00000000-0005-0000-0000-000074670000}"/>
    <cellStyle name="Normal 2 4 5 3 6" xfId="17103" xr:uid="{00000000-0005-0000-0000-000075670000}"/>
    <cellStyle name="Normal 2 4 5 4" xfId="1512" xr:uid="{00000000-0005-0000-0000-000076670000}"/>
    <cellStyle name="Normal 2 4 5 4 2" xfId="4145" xr:uid="{00000000-0005-0000-0000-000077670000}"/>
    <cellStyle name="Normal 2 4 5 4 2 2" xfId="12291" xr:uid="{00000000-0005-0000-0000-000078670000}"/>
    <cellStyle name="Normal 2 4 5 4 2 2 2" xfId="28587" xr:uid="{00000000-0005-0000-0000-000079670000}"/>
    <cellStyle name="Normal 2 4 5 4 2 3" xfId="20441" xr:uid="{00000000-0005-0000-0000-00007A670000}"/>
    <cellStyle name="Normal 2 4 5 4 3" xfId="6811" xr:uid="{00000000-0005-0000-0000-00007B670000}"/>
    <cellStyle name="Normal 2 4 5 4 3 2" xfId="14957" xr:uid="{00000000-0005-0000-0000-00007C670000}"/>
    <cellStyle name="Normal 2 4 5 4 3 2 2" xfId="31253" xr:uid="{00000000-0005-0000-0000-00007D670000}"/>
    <cellStyle name="Normal 2 4 5 4 3 3" xfId="23107" xr:uid="{00000000-0005-0000-0000-00007E670000}"/>
    <cellStyle name="Normal 2 4 5 4 4" xfId="9658" xr:uid="{00000000-0005-0000-0000-00007F670000}"/>
    <cellStyle name="Normal 2 4 5 4 4 2" xfId="25954" xr:uid="{00000000-0005-0000-0000-000080670000}"/>
    <cellStyle name="Normal 2 4 5 4 5" xfId="17808" xr:uid="{00000000-0005-0000-0000-000081670000}"/>
    <cellStyle name="Normal 2 4 5 5" xfId="2927" xr:uid="{00000000-0005-0000-0000-000082670000}"/>
    <cellStyle name="Normal 2 4 5 5 2" xfId="11073" xr:uid="{00000000-0005-0000-0000-000083670000}"/>
    <cellStyle name="Normal 2 4 5 5 2 2" xfId="27369" xr:uid="{00000000-0005-0000-0000-000084670000}"/>
    <cellStyle name="Normal 2 4 5 5 3" xfId="19223" xr:uid="{00000000-0005-0000-0000-000085670000}"/>
    <cellStyle name="Normal 2 4 5 6" xfId="5401" xr:uid="{00000000-0005-0000-0000-000086670000}"/>
    <cellStyle name="Normal 2 4 5 6 2" xfId="13547" xr:uid="{00000000-0005-0000-0000-000087670000}"/>
    <cellStyle name="Normal 2 4 5 6 2 2" xfId="29843" xr:uid="{00000000-0005-0000-0000-000088670000}"/>
    <cellStyle name="Normal 2 4 5 6 3" xfId="21697" xr:uid="{00000000-0005-0000-0000-000089670000}"/>
    <cellStyle name="Normal 2 4 5 7" xfId="8248" xr:uid="{00000000-0005-0000-0000-00008A670000}"/>
    <cellStyle name="Normal 2 4 5 7 2" xfId="24544" xr:uid="{00000000-0005-0000-0000-00008B670000}"/>
    <cellStyle name="Normal 2 4 5 8" xfId="16398" xr:uid="{00000000-0005-0000-0000-00008C670000}"/>
    <cellStyle name="Normal 2 4 6" xfId="190" xr:uid="{00000000-0005-0000-0000-00008D670000}"/>
    <cellStyle name="Normal 2 4 6 2" xfId="534" xr:uid="{00000000-0005-0000-0000-00008E670000}"/>
    <cellStyle name="Normal 2 4 6 2 2" xfId="1240" xr:uid="{00000000-0005-0000-0000-00008F670000}"/>
    <cellStyle name="Normal 2 4 6 2 2 2" xfId="2650" xr:uid="{00000000-0005-0000-0000-000090670000}"/>
    <cellStyle name="Normal 2 4 6 2 2 2 2" xfId="5124" xr:uid="{00000000-0005-0000-0000-000091670000}"/>
    <cellStyle name="Normal 2 4 6 2 2 2 2 2" xfId="13270" xr:uid="{00000000-0005-0000-0000-000092670000}"/>
    <cellStyle name="Normal 2 4 6 2 2 2 2 2 2" xfId="29566" xr:uid="{00000000-0005-0000-0000-000093670000}"/>
    <cellStyle name="Normal 2 4 6 2 2 2 2 3" xfId="21420" xr:uid="{00000000-0005-0000-0000-000094670000}"/>
    <cellStyle name="Normal 2 4 6 2 2 2 3" xfId="7949" xr:uid="{00000000-0005-0000-0000-000095670000}"/>
    <cellStyle name="Normal 2 4 6 2 2 2 3 2" xfId="16095" xr:uid="{00000000-0005-0000-0000-000096670000}"/>
    <cellStyle name="Normal 2 4 6 2 2 2 3 2 2" xfId="32391" xr:uid="{00000000-0005-0000-0000-000097670000}"/>
    <cellStyle name="Normal 2 4 6 2 2 2 3 3" xfId="24245" xr:uid="{00000000-0005-0000-0000-000098670000}"/>
    <cellStyle name="Normal 2 4 6 2 2 2 4" xfId="10796" xr:uid="{00000000-0005-0000-0000-000099670000}"/>
    <cellStyle name="Normal 2 4 6 2 2 2 4 2" xfId="27092" xr:uid="{00000000-0005-0000-0000-00009A670000}"/>
    <cellStyle name="Normal 2 4 6 2 2 2 5" xfId="18946" xr:uid="{00000000-0005-0000-0000-00009B670000}"/>
    <cellStyle name="Normal 2 4 6 2 2 3" xfId="3906" xr:uid="{00000000-0005-0000-0000-00009C670000}"/>
    <cellStyle name="Normal 2 4 6 2 2 3 2" xfId="12052" xr:uid="{00000000-0005-0000-0000-00009D670000}"/>
    <cellStyle name="Normal 2 4 6 2 2 3 2 2" xfId="28348" xr:uid="{00000000-0005-0000-0000-00009E670000}"/>
    <cellStyle name="Normal 2 4 6 2 2 3 3" xfId="20202" xr:uid="{00000000-0005-0000-0000-00009F670000}"/>
    <cellStyle name="Normal 2 4 6 2 2 4" xfId="6539" xr:uid="{00000000-0005-0000-0000-0000A0670000}"/>
    <cellStyle name="Normal 2 4 6 2 2 4 2" xfId="14685" xr:uid="{00000000-0005-0000-0000-0000A1670000}"/>
    <cellStyle name="Normal 2 4 6 2 2 4 2 2" xfId="30981" xr:uid="{00000000-0005-0000-0000-0000A2670000}"/>
    <cellStyle name="Normal 2 4 6 2 2 4 3" xfId="22835" xr:uid="{00000000-0005-0000-0000-0000A3670000}"/>
    <cellStyle name="Normal 2 4 6 2 2 5" xfId="9386" xr:uid="{00000000-0005-0000-0000-0000A4670000}"/>
    <cellStyle name="Normal 2 4 6 2 2 5 2" xfId="25682" xr:uid="{00000000-0005-0000-0000-0000A5670000}"/>
    <cellStyle name="Normal 2 4 6 2 2 6" xfId="17536" xr:uid="{00000000-0005-0000-0000-0000A6670000}"/>
    <cellStyle name="Normal 2 4 6 2 3" xfId="1945" xr:uid="{00000000-0005-0000-0000-0000A7670000}"/>
    <cellStyle name="Normal 2 4 6 2 3 2" xfId="4515" xr:uid="{00000000-0005-0000-0000-0000A8670000}"/>
    <cellStyle name="Normal 2 4 6 2 3 2 2" xfId="12661" xr:uid="{00000000-0005-0000-0000-0000A9670000}"/>
    <cellStyle name="Normal 2 4 6 2 3 2 2 2" xfId="28957" xr:uid="{00000000-0005-0000-0000-0000AA670000}"/>
    <cellStyle name="Normal 2 4 6 2 3 2 3" xfId="20811" xr:uid="{00000000-0005-0000-0000-0000AB670000}"/>
    <cellStyle name="Normal 2 4 6 2 3 3" xfId="7244" xr:uid="{00000000-0005-0000-0000-0000AC670000}"/>
    <cellStyle name="Normal 2 4 6 2 3 3 2" xfId="15390" xr:uid="{00000000-0005-0000-0000-0000AD670000}"/>
    <cellStyle name="Normal 2 4 6 2 3 3 2 2" xfId="31686" xr:uid="{00000000-0005-0000-0000-0000AE670000}"/>
    <cellStyle name="Normal 2 4 6 2 3 3 3" xfId="23540" xr:uid="{00000000-0005-0000-0000-0000AF670000}"/>
    <cellStyle name="Normal 2 4 6 2 3 4" xfId="10091" xr:uid="{00000000-0005-0000-0000-0000B0670000}"/>
    <cellStyle name="Normal 2 4 6 2 3 4 2" xfId="26387" xr:uid="{00000000-0005-0000-0000-0000B1670000}"/>
    <cellStyle name="Normal 2 4 6 2 3 5" xfId="18241" xr:uid="{00000000-0005-0000-0000-0000B2670000}"/>
    <cellStyle name="Normal 2 4 6 2 4" xfId="3297" xr:uid="{00000000-0005-0000-0000-0000B3670000}"/>
    <cellStyle name="Normal 2 4 6 2 4 2" xfId="11443" xr:uid="{00000000-0005-0000-0000-0000B4670000}"/>
    <cellStyle name="Normal 2 4 6 2 4 2 2" xfId="27739" xr:uid="{00000000-0005-0000-0000-0000B5670000}"/>
    <cellStyle name="Normal 2 4 6 2 4 3" xfId="19593" xr:uid="{00000000-0005-0000-0000-0000B6670000}"/>
    <cellStyle name="Normal 2 4 6 2 5" xfId="5834" xr:uid="{00000000-0005-0000-0000-0000B7670000}"/>
    <cellStyle name="Normal 2 4 6 2 5 2" xfId="13980" xr:uid="{00000000-0005-0000-0000-0000B8670000}"/>
    <cellStyle name="Normal 2 4 6 2 5 2 2" xfId="30276" xr:uid="{00000000-0005-0000-0000-0000B9670000}"/>
    <cellStyle name="Normal 2 4 6 2 5 3" xfId="22130" xr:uid="{00000000-0005-0000-0000-0000BA670000}"/>
    <cellStyle name="Normal 2 4 6 2 6" xfId="8681" xr:uid="{00000000-0005-0000-0000-0000BB670000}"/>
    <cellStyle name="Normal 2 4 6 2 6 2" xfId="24977" xr:uid="{00000000-0005-0000-0000-0000BC670000}"/>
    <cellStyle name="Normal 2 4 6 2 7" xfId="16831" xr:uid="{00000000-0005-0000-0000-0000BD670000}"/>
    <cellStyle name="Normal 2 4 6 3" xfId="896" xr:uid="{00000000-0005-0000-0000-0000BE670000}"/>
    <cellStyle name="Normal 2 4 6 3 2" xfId="2306" xr:uid="{00000000-0005-0000-0000-0000BF670000}"/>
    <cellStyle name="Normal 2 4 6 3 2 2" xfId="4828" xr:uid="{00000000-0005-0000-0000-0000C0670000}"/>
    <cellStyle name="Normal 2 4 6 3 2 2 2" xfId="12974" xr:uid="{00000000-0005-0000-0000-0000C1670000}"/>
    <cellStyle name="Normal 2 4 6 3 2 2 2 2" xfId="29270" xr:uid="{00000000-0005-0000-0000-0000C2670000}"/>
    <cellStyle name="Normal 2 4 6 3 2 2 3" xfId="21124" xr:uid="{00000000-0005-0000-0000-0000C3670000}"/>
    <cellStyle name="Normal 2 4 6 3 2 3" xfId="7605" xr:uid="{00000000-0005-0000-0000-0000C4670000}"/>
    <cellStyle name="Normal 2 4 6 3 2 3 2" xfId="15751" xr:uid="{00000000-0005-0000-0000-0000C5670000}"/>
    <cellStyle name="Normal 2 4 6 3 2 3 2 2" xfId="32047" xr:uid="{00000000-0005-0000-0000-0000C6670000}"/>
    <cellStyle name="Normal 2 4 6 3 2 3 3" xfId="23901" xr:uid="{00000000-0005-0000-0000-0000C7670000}"/>
    <cellStyle name="Normal 2 4 6 3 2 4" xfId="10452" xr:uid="{00000000-0005-0000-0000-0000C8670000}"/>
    <cellStyle name="Normal 2 4 6 3 2 4 2" xfId="26748" xr:uid="{00000000-0005-0000-0000-0000C9670000}"/>
    <cellStyle name="Normal 2 4 6 3 2 5" xfId="18602" xr:uid="{00000000-0005-0000-0000-0000CA670000}"/>
    <cellStyle name="Normal 2 4 6 3 3" xfId="3610" xr:uid="{00000000-0005-0000-0000-0000CB670000}"/>
    <cellStyle name="Normal 2 4 6 3 3 2" xfId="11756" xr:uid="{00000000-0005-0000-0000-0000CC670000}"/>
    <cellStyle name="Normal 2 4 6 3 3 2 2" xfId="28052" xr:uid="{00000000-0005-0000-0000-0000CD670000}"/>
    <cellStyle name="Normal 2 4 6 3 3 3" xfId="19906" xr:uid="{00000000-0005-0000-0000-0000CE670000}"/>
    <cellStyle name="Normal 2 4 6 3 4" xfId="6195" xr:uid="{00000000-0005-0000-0000-0000CF670000}"/>
    <cellStyle name="Normal 2 4 6 3 4 2" xfId="14341" xr:uid="{00000000-0005-0000-0000-0000D0670000}"/>
    <cellStyle name="Normal 2 4 6 3 4 2 2" xfId="30637" xr:uid="{00000000-0005-0000-0000-0000D1670000}"/>
    <cellStyle name="Normal 2 4 6 3 4 3" xfId="22491" xr:uid="{00000000-0005-0000-0000-0000D2670000}"/>
    <cellStyle name="Normal 2 4 6 3 5" xfId="9042" xr:uid="{00000000-0005-0000-0000-0000D3670000}"/>
    <cellStyle name="Normal 2 4 6 3 5 2" xfId="25338" xr:uid="{00000000-0005-0000-0000-0000D4670000}"/>
    <cellStyle name="Normal 2 4 6 3 6" xfId="17192" xr:uid="{00000000-0005-0000-0000-0000D5670000}"/>
    <cellStyle name="Normal 2 4 6 4" xfId="1601" xr:uid="{00000000-0005-0000-0000-0000D6670000}"/>
    <cellStyle name="Normal 2 4 6 4 2" xfId="4219" xr:uid="{00000000-0005-0000-0000-0000D7670000}"/>
    <cellStyle name="Normal 2 4 6 4 2 2" xfId="12365" xr:uid="{00000000-0005-0000-0000-0000D8670000}"/>
    <cellStyle name="Normal 2 4 6 4 2 2 2" xfId="28661" xr:uid="{00000000-0005-0000-0000-0000D9670000}"/>
    <cellStyle name="Normal 2 4 6 4 2 3" xfId="20515" xr:uid="{00000000-0005-0000-0000-0000DA670000}"/>
    <cellStyle name="Normal 2 4 6 4 3" xfId="6900" xr:uid="{00000000-0005-0000-0000-0000DB670000}"/>
    <cellStyle name="Normal 2 4 6 4 3 2" xfId="15046" xr:uid="{00000000-0005-0000-0000-0000DC670000}"/>
    <cellStyle name="Normal 2 4 6 4 3 2 2" xfId="31342" xr:uid="{00000000-0005-0000-0000-0000DD670000}"/>
    <cellStyle name="Normal 2 4 6 4 3 3" xfId="23196" xr:uid="{00000000-0005-0000-0000-0000DE670000}"/>
    <cellStyle name="Normal 2 4 6 4 4" xfId="9747" xr:uid="{00000000-0005-0000-0000-0000DF670000}"/>
    <cellStyle name="Normal 2 4 6 4 4 2" xfId="26043" xr:uid="{00000000-0005-0000-0000-0000E0670000}"/>
    <cellStyle name="Normal 2 4 6 4 5" xfId="17897" xr:uid="{00000000-0005-0000-0000-0000E1670000}"/>
    <cellStyle name="Normal 2 4 6 5" xfId="3001" xr:uid="{00000000-0005-0000-0000-0000E2670000}"/>
    <cellStyle name="Normal 2 4 6 5 2" xfId="11147" xr:uid="{00000000-0005-0000-0000-0000E3670000}"/>
    <cellStyle name="Normal 2 4 6 5 2 2" xfId="27443" xr:uid="{00000000-0005-0000-0000-0000E4670000}"/>
    <cellStyle name="Normal 2 4 6 5 3" xfId="19297" xr:uid="{00000000-0005-0000-0000-0000E5670000}"/>
    <cellStyle name="Normal 2 4 6 6" xfId="5490" xr:uid="{00000000-0005-0000-0000-0000E6670000}"/>
    <cellStyle name="Normal 2 4 6 6 2" xfId="13636" xr:uid="{00000000-0005-0000-0000-0000E7670000}"/>
    <cellStyle name="Normal 2 4 6 6 2 2" xfId="29932" xr:uid="{00000000-0005-0000-0000-0000E8670000}"/>
    <cellStyle name="Normal 2 4 6 6 3" xfId="21786" xr:uid="{00000000-0005-0000-0000-0000E9670000}"/>
    <cellStyle name="Normal 2 4 6 7" xfId="8337" xr:uid="{00000000-0005-0000-0000-0000EA670000}"/>
    <cellStyle name="Normal 2 4 6 7 2" xfId="24633" xr:uid="{00000000-0005-0000-0000-0000EB670000}"/>
    <cellStyle name="Normal 2 4 6 8" xfId="16487" xr:uid="{00000000-0005-0000-0000-0000EC670000}"/>
    <cellStyle name="Normal 2 4 7" xfId="265" xr:uid="{00000000-0005-0000-0000-0000ED670000}"/>
    <cellStyle name="Normal 2 4 7 2" xfId="609" xr:uid="{00000000-0005-0000-0000-0000EE670000}"/>
    <cellStyle name="Normal 2 4 7 2 2" xfId="1315" xr:uid="{00000000-0005-0000-0000-0000EF670000}"/>
    <cellStyle name="Normal 2 4 7 2 2 2" xfId="2725" xr:uid="{00000000-0005-0000-0000-0000F0670000}"/>
    <cellStyle name="Normal 2 4 7 2 2 2 2" xfId="5198" xr:uid="{00000000-0005-0000-0000-0000F1670000}"/>
    <cellStyle name="Normal 2 4 7 2 2 2 2 2" xfId="13344" xr:uid="{00000000-0005-0000-0000-0000F2670000}"/>
    <cellStyle name="Normal 2 4 7 2 2 2 2 2 2" xfId="29640" xr:uid="{00000000-0005-0000-0000-0000F3670000}"/>
    <cellStyle name="Normal 2 4 7 2 2 2 2 3" xfId="21494" xr:uid="{00000000-0005-0000-0000-0000F4670000}"/>
    <cellStyle name="Normal 2 4 7 2 2 2 3" xfId="8024" xr:uid="{00000000-0005-0000-0000-0000F5670000}"/>
    <cellStyle name="Normal 2 4 7 2 2 2 3 2" xfId="16170" xr:uid="{00000000-0005-0000-0000-0000F6670000}"/>
    <cellStyle name="Normal 2 4 7 2 2 2 3 2 2" xfId="32466" xr:uid="{00000000-0005-0000-0000-0000F7670000}"/>
    <cellStyle name="Normal 2 4 7 2 2 2 3 3" xfId="24320" xr:uid="{00000000-0005-0000-0000-0000F8670000}"/>
    <cellStyle name="Normal 2 4 7 2 2 2 4" xfId="10871" xr:uid="{00000000-0005-0000-0000-0000F9670000}"/>
    <cellStyle name="Normal 2 4 7 2 2 2 4 2" xfId="27167" xr:uid="{00000000-0005-0000-0000-0000FA670000}"/>
    <cellStyle name="Normal 2 4 7 2 2 2 5" xfId="19021" xr:uid="{00000000-0005-0000-0000-0000FB670000}"/>
    <cellStyle name="Normal 2 4 7 2 2 3" xfId="3980" xr:uid="{00000000-0005-0000-0000-0000FC670000}"/>
    <cellStyle name="Normal 2 4 7 2 2 3 2" xfId="12126" xr:uid="{00000000-0005-0000-0000-0000FD670000}"/>
    <cellStyle name="Normal 2 4 7 2 2 3 2 2" xfId="28422" xr:uid="{00000000-0005-0000-0000-0000FE670000}"/>
    <cellStyle name="Normal 2 4 7 2 2 3 3" xfId="20276" xr:uid="{00000000-0005-0000-0000-0000FF670000}"/>
    <cellStyle name="Normal 2 4 7 2 2 4" xfId="6614" xr:uid="{00000000-0005-0000-0000-000000680000}"/>
    <cellStyle name="Normal 2 4 7 2 2 4 2" xfId="14760" xr:uid="{00000000-0005-0000-0000-000001680000}"/>
    <cellStyle name="Normal 2 4 7 2 2 4 2 2" xfId="31056" xr:uid="{00000000-0005-0000-0000-000002680000}"/>
    <cellStyle name="Normal 2 4 7 2 2 4 3" xfId="22910" xr:uid="{00000000-0005-0000-0000-000003680000}"/>
    <cellStyle name="Normal 2 4 7 2 2 5" xfId="9461" xr:uid="{00000000-0005-0000-0000-000004680000}"/>
    <cellStyle name="Normal 2 4 7 2 2 5 2" xfId="25757" xr:uid="{00000000-0005-0000-0000-000005680000}"/>
    <cellStyle name="Normal 2 4 7 2 2 6" xfId="17611" xr:uid="{00000000-0005-0000-0000-000006680000}"/>
    <cellStyle name="Normal 2 4 7 2 3" xfId="2020" xr:uid="{00000000-0005-0000-0000-000007680000}"/>
    <cellStyle name="Normal 2 4 7 2 3 2" xfId="4589" xr:uid="{00000000-0005-0000-0000-000008680000}"/>
    <cellStyle name="Normal 2 4 7 2 3 2 2" xfId="12735" xr:uid="{00000000-0005-0000-0000-000009680000}"/>
    <cellStyle name="Normal 2 4 7 2 3 2 2 2" xfId="29031" xr:uid="{00000000-0005-0000-0000-00000A680000}"/>
    <cellStyle name="Normal 2 4 7 2 3 2 3" xfId="20885" xr:uid="{00000000-0005-0000-0000-00000B680000}"/>
    <cellStyle name="Normal 2 4 7 2 3 3" xfId="7319" xr:uid="{00000000-0005-0000-0000-00000C680000}"/>
    <cellStyle name="Normal 2 4 7 2 3 3 2" xfId="15465" xr:uid="{00000000-0005-0000-0000-00000D680000}"/>
    <cellStyle name="Normal 2 4 7 2 3 3 2 2" xfId="31761" xr:uid="{00000000-0005-0000-0000-00000E680000}"/>
    <cellStyle name="Normal 2 4 7 2 3 3 3" xfId="23615" xr:uid="{00000000-0005-0000-0000-00000F680000}"/>
    <cellStyle name="Normal 2 4 7 2 3 4" xfId="10166" xr:uid="{00000000-0005-0000-0000-000010680000}"/>
    <cellStyle name="Normal 2 4 7 2 3 4 2" xfId="26462" xr:uid="{00000000-0005-0000-0000-000011680000}"/>
    <cellStyle name="Normal 2 4 7 2 3 5" xfId="18316" xr:uid="{00000000-0005-0000-0000-000012680000}"/>
    <cellStyle name="Normal 2 4 7 2 4" xfId="3371" xr:uid="{00000000-0005-0000-0000-000013680000}"/>
    <cellStyle name="Normal 2 4 7 2 4 2" xfId="11517" xr:uid="{00000000-0005-0000-0000-000014680000}"/>
    <cellStyle name="Normal 2 4 7 2 4 2 2" xfId="27813" xr:uid="{00000000-0005-0000-0000-000015680000}"/>
    <cellStyle name="Normal 2 4 7 2 4 3" xfId="19667" xr:uid="{00000000-0005-0000-0000-000016680000}"/>
    <cellStyle name="Normal 2 4 7 2 5" xfId="5909" xr:uid="{00000000-0005-0000-0000-000017680000}"/>
    <cellStyle name="Normal 2 4 7 2 5 2" xfId="14055" xr:uid="{00000000-0005-0000-0000-000018680000}"/>
    <cellStyle name="Normal 2 4 7 2 5 2 2" xfId="30351" xr:uid="{00000000-0005-0000-0000-000019680000}"/>
    <cellStyle name="Normal 2 4 7 2 5 3" xfId="22205" xr:uid="{00000000-0005-0000-0000-00001A680000}"/>
    <cellStyle name="Normal 2 4 7 2 6" xfId="8756" xr:uid="{00000000-0005-0000-0000-00001B680000}"/>
    <cellStyle name="Normal 2 4 7 2 6 2" xfId="25052" xr:uid="{00000000-0005-0000-0000-00001C680000}"/>
    <cellStyle name="Normal 2 4 7 2 7" xfId="16906" xr:uid="{00000000-0005-0000-0000-00001D680000}"/>
    <cellStyle name="Normal 2 4 7 3" xfId="971" xr:uid="{00000000-0005-0000-0000-00001E680000}"/>
    <cellStyle name="Normal 2 4 7 3 2" xfId="2381" xr:uid="{00000000-0005-0000-0000-00001F680000}"/>
    <cellStyle name="Normal 2 4 7 3 2 2" xfId="4902" xr:uid="{00000000-0005-0000-0000-000020680000}"/>
    <cellStyle name="Normal 2 4 7 3 2 2 2" xfId="13048" xr:uid="{00000000-0005-0000-0000-000021680000}"/>
    <cellStyle name="Normal 2 4 7 3 2 2 2 2" xfId="29344" xr:uid="{00000000-0005-0000-0000-000022680000}"/>
    <cellStyle name="Normal 2 4 7 3 2 2 3" xfId="21198" xr:uid="{00000000-0005-0000-0000-000023680000}"/>
    <cellStyle name="Normal 2 4 7 3 2 3" xfId="7680" xr:uid="{00000000-0005-0000-0000-000024680000}"/>
    <cellStyle name="Normal 2 4 7 3 2 3 2" xfId="15826" xr:uid="{00000000-0005-0000-0000-000025680000}"/>
    <cellStyle name="Normal 2 4 7 3 2 3 2 2" xfId="32122" xr:uid="{00000000-0005-0000-0000-000026680000}"/>
    <cellStyle name="Normal 2 4 7 3 2 3 3" xfId="23976" xr:uid="{00000000-0005-0000-0000-000027680000}"/>
    <cellStyle name="Normal 2 4 7 3 2 4" xfId="10527" xr:uid="{00000000-0005-0000-0000-000028680000}"/>
    <cellStyle name="Normal 2 4 7 3 2 4 2" xfId="26823" xr:uid="{00000000-0005-0000-0000-000029680000}"/>
    <cellStyle name="Normal 2 4 7 3 2 5" xfId="18677" xr:uid="{00000000-0005-0000-0000-00002A680000}"/>
    <cellStyle name="Normal 2 4 7 3 3" xfId="3684" xr:uid="{00000000-0005-0000-0000-00002B680000}"/>
    <cellStyle name="Normal 2 4 7 3 3 2" xfId="11830" xr:uid="{00000000-0005-0000-0000-00002C680000}"/>
    <cellStyle name="Normal 2 4 7 3 3 2 2" xfId="28126" xr:uid="{00000000-0005-0000-0000-00002D680000}"/>
    <cellStyle name="Normal 2 4 7 3 3 3" xfId="19980" xr:uid="{00000000-0005-0000-0000-00002E680000}"/>
    <cellStyle name="Normal 2 4 7 3 4" xfId="6270" xr:uid="{00000000-0005-0000-0000-00002F680000}"/>
    <cellStyle name="Normal 2 4 7 3 4 2" xfId="14416" xr:uid="{00000000-0005-0000-0000-000030680000}"/>
    <cellStyle name="Normal 2 4 7 3 4 2 2" xfId="30712" xr:uid="{00000000-0005-0000-0000-000031680000}"/>
    <cellStyle name="Normal 2 4 7 3 4 3" xfId="22566" xr:uid="{00000000-0005-0000-0000-000032680000}"/>
    <cellStyle name="Normal 2 4 7 3 5" xfId="9117" xr:uid="{00000000-0005-0000-0000-000033680000}"/>
    <cellStyle name="Normal 2 4 7 3 5 2" xfId="25413" xr:uid="{00000000-0005-0000-0000-000034680000}"/>
    <cellStyle name="Normal 2 4 7 3 6" xfId="17267" xr:uid="{00000000-0005-0000-0000-000035680000}"/>
    <cellStyle name="Normal 2 4 7 4" xfId="1676" xr:uid="{00000000-0005-0000-0000-000036680000}"/>
    <cellStyle name="Normal 2 4 7 4 2" xfId="4293" xr:uid="{00000000-0005-0000-0000-000037680000}"/>
    <cellStyle name="Normal 2 4 7 4 2 2" xfId="12439" xr:uid="{00000000-0005-0000-0000-000038680000}"/>
    <cellStyle name="Normal 2 4 7 4 2 2 2" xfId="28735" xr:uid="{00000000-0005-0000-0000-000039680000}"/>
    <cellStyle name="Normal 2 4 7 4 2 3" xfId="20589" xr:uid="{00000000-0005-0000-0000-00003A680000}"/>
    <cellStyle name="Normal 2 4 7 4 3" xfId="6975" xr:uid="{00000000-0005-0000-0000-00003B680000}"/>
    <cellStyle name="Normal 2 4 7 4 3 2" xfId="15121" xr:uid="{00000000-0005-0000-0000-00003C680000}"/>
    <cellStyle name="Normal 2 4 7 4 3 2 2" xfId="31417" xr:uid="{00000000-0005-0000-0000-00003D680000}"/>
    <cellStyle name="Normal 2 4 7 4 3 3" xfId="23271" xr:uid="{00000000-0005-0000-0000-00003E680000}"/>
    <cellStyle name="Normal 2 4 7 4 4" xfId="9822" xr:uid="{00000000-0005-0000-0000-00003F680000}"/>
    <cellStyle name="Normal 2 4 7 4 4 2" xfId="26118" xr:uid="{00000000-0005-0000-0000-000040680000}"/>
    <cellStyle name="Normal 2 4 7 4 5" xfId="17972" xr:uid="{00000000-0005-0000-0000-000041680000}"/>
    <cellStyle name="Normal 2 4 7 5" xfId="3075" xr:uid="{00000000-0005-0000-0000-000042680000}"/>
    <cellStyle name="Normal 2 4 7 5 2" xfId="11221" xr:uid="{00000000-0005-0000-0000-000043680000}"/>
    <cellStyle name="Normal 2 4 7 5 2 2" xfId="27517" xr:uid="{00000000-0005-0000-0000-000044680000}"/>
    <cellStyle name="Normal 2 4 7 5 3" xfId="19371" xr:uid="{00000000-0005-0000-0000-000045680000}"/>
    <cellStyle name="Normal 2 4 7 6" xfId="5565" xr:uid="{00000000-0005-0000-0000-000046680000}"/>
    <cellStyle name="Normal 2 4 7 6 2" xfId="13711" xr:uid="{00000000-0005-0000-0000-000047680000}"/>
    <cellStyle name="Normal 2 4 7 6 2 2" xfId="30007" xr:uid="{00000000-0005-0000-0000-000048680000}"/>
    <cellStyle name="Normal 2 4 7 6 3" xfId="21861" xr:uid="{00000000-0005-0000-0000-000049680000}"/>
    <cellStyle name="Normal 2 4 7 7" xfId="8412" xr:uid="{00000000-0005-0000-0000-00004A680000}"/>
    <cellStyle name="Normal 2 4 7 7 2" xfId="24708" xr:uid="{00000000-0005-0000-0000-00004B680000}"/>
    <cellStyle name="Normal 2 4 7 8" xfId="16562" xr:uid="{00000000-0005-0000-0000-00004C680000}"/>
    <cellStyle name="Normal 2 4 8" xfId="355" xr:uid="{00000000-0005-0000-0000-00004D680000}"/>
    <cellStyle name="Normal 2 4 8 2" xfId="1061" xr:uid="{00000000-0005-0000-0000-00004E680000}"/>
    <cellStyle name="Normal 2 4 8 2 2" xfId="2471" xr:uid="{00000000-0005-0000-0000-00004F680000}"/>
    <cellStyle name="Normal 2 4 8 2 2 2" xfId="4976" xr:uid="{00000000-0005-0000-0000-000050680000}"/>
    <cellStyle name="Normal 2 4 8 2 2 2 2" xfId="13122" xr:uid="{00000000-0005-0000-0000-000051680000}"/>
    <cellStyle name="Normal 2 4 8 2 2 2 2 2" xfId="29418" xr:uid="{00000000-0005-0000-0000-000052680000}"/>
    <cellStyle name="Normal 2 4 8 2 2 2 3" xfId="21272" xr:uid="{00000000-0005-0000-0000-000053680000}"/>
    <cellStyle name="Normal 2 4 8 2 2 3" xfId="7770" xr:uid="{00000000-0005-0000-0000-000054680000}"/>
    <cellStyle name="Normal 2 4 8 2 2 3 2" xfId="15916" xr:uid="{00000000-0005-0000-0000-000055680000}"/>
    <cellStyle name="Normal 2 4 8 2 2 3 2 2" xfId="32212" xr:uid="{00000000-0005-0000-0000-000056680000}"/>
    <cellStyle name="Normal 2 4 8 2 2 3 3" xfId="24066" xr:uid="{00000000-0005-0000-0000-000057680000}"/>
    <cellStyle name="Normal 2 4 8 2 2 4" xfId="10617" xr:uid="{00000000-0005-0000-0000-000058680000}"/>
    <cellStyle name="Normal 2 4 8 2 2 4 2" xfId="26913" xr:uid="{00000000-0005-0000-0000-000059680000}"/>
    <cellStyle name="Normal 2 4 8 2 2 5" xfId="18767" xr:uid="{00000000-0005-0000-0000-00005A680000}"/>
    <cellStyle name="Normal 2 4 8 2 3" xfId="3758" xr:uid="{00000000-0005-0000-0000-00005B680000}"/>
    <cellStyle name="Normal 2 4 8 2 3 2" xfId="11904" xr:uid="{00000000-0005-0000-0000-00005C680000}"/>
    <cellStyle name="Normal 2 4 8 2 3 2 2" xfId="28200" xr:uid="{00000000-0005-0000-0000-00005D680000}"/>
    <cellStyle name="Normal 2 4 8 2 3 3" xfId="20054" xr:uid="{00000000-0005-0000-0000-00005E680000}"/>
    <cellStyle name="Normal 2 4 8 2 4" xfId="6360" xr:uid="{00000000-0005-0000-0000-00005F680000}"/>
    <cellStyle name="Normal 2 4 8 2 4 2" xfId="14506" xr:uid="{00000000-0005-0000-0000-000060680000}"/>
    <cellStyle name="Normal 2 4 8 2 4 2 2" xfId="30802" xr:uid="{00000000-0005-0000-0000-000061680000}"/>
    <cellStyle name="Normal 2 4 8 2 4 3" xfId="22656" xr:uid="{00000000-0005-0000-0000-000062680000}"/>
    <cellStyle name="Normal 2 4 8 2 5" xfId="9207" xr:uid="{00000000-0005-0000-0000-000063680000}"/>
    <cellStyle name="Normal 2 4 8 2 5 2" xfId="25503" xr:uid="{00000000-0005-0000-0000-000064680000}"/>
    <cellStyle name="Normal 2 4 8 2 6" xfId="17357" xr:uid="{00000000-0005-0000-0000-000065680000}"/>
    <cellStyle name="Normal 2 4 8 3" xfId="1766" xr:uid="{00000000-0005-0000-0000-000066680000}"/>
    <cellStyle name="Normal 2 4 8 3 2" xfId="4367" xr:uid="{00000000-0005-0000-0000-000067680000}"/>
    <cellStyle name="Normal 2 4 8 3 2 2" xfId="12513" xr:uid="{00000000-0005-0000-0000-000068680000}"/>
    <cellStyle name="Normal 2 4 8 3 2 2 2" xfId="28809" xr:uid="{00000000-0005-0000-0000-000069680000}"/>
    <cellStyle name="Normal 2 4 8 3 2 3" xfId="20663" xr:uid="{00000000-0005-0000-0000-00006A680000}"/>
    <cellStyle name="Normal 2 4 8 3 3" xfId="7065" xr:uid="{00000000-0005-0000-0000-00006B680000}"/>
    <cellStyle name="Normal 2 4 8 3 3 2" xfId="15211" xr:uid="{00000000-0005-0000-0000-00006C680000}"/>
    <cellStyle name="Normal 2 4 8 3 3 2 2" xfId="31507" xr:uid="{00000000-0005-0000-0000-00006D680000}"/>
    <cellStyle name="Normal 2 4 8 3 3 3" xfId="23361" xr:uid="{00000000-0005-0000-0000-00006E680000}"/>
    <cellStyle name="Normal 2 4 8 3 4" xfId="9912" xr:uid="{00000000-0005-0000-0000-00006F680000}"/>
    <cellStyle name="Normal 2 4 8 3 4 2" xfId="26208" xr:uid="{00000000-0005-0000-0000-000070680000}"/>
    <cellStyle name="Normal 2 4 8 3 5" xfId="18062" xr:uid="{00000000-0005-0000-0000-000071680000}"/>
    <cellStyle name="Normal 2 4 8 4" xfId="3149" xr:uid="{00000000-0005-0000-0000-000072680000}"/>
    <cellStyle name="Normal 2 4 8 4 2" xfId="11295" xr:uid="{00000000-0005-0000-0000-000073680000}"/>
    <cellStyle name="Normal 2 4 8 4 2 2" xfId="27591" xr:uid="{00000000-0005-0000-0000-000074680000}"/>
    <cellStyle name="Normal 2 4 8 4 3" xfId="19445" xr:uid="{00000000-0005-0000-0000-000075680000}"/>
    <cellStyle name="Normal 2 4 8 5" xfId="5655" xr:uid="{00000000-0005-0000-0000-000076680000}"/>
    <cellStyle name="Normal 2 4 8 5 2" xfId="13801" xr:uid="{00000000-0005-0000-0000-000077680000}"/>
    <cellStyle name="Normal 2 4 8 5 2 2" xfId="30097" xr:uid="{00000000-0005-0000-0000-000078680000}"/>
    <cellStyle name="Normal 2 4 8 5 3" xfId="21951" xr:uid="{00000000-0005-0000-0000-000079680000}"/>
    <cellStyle name="Normal 2 4 8 6" xfId="8502" xr:uid="{00000000-0005-0000-0000-00007A680000}"/>
    <cellStyle name="Normal 2 4 8 6 2" xfId="24798" xr:uid="{00000000-0005-0000-0000-00007B680000}"/>
    <cellStyle name="Normal 2 4 8 7" xfId="16652" xr:uid="{00000000-0005-0000-0000-00007C680000}"/>
    <cellStyle name="Normal 2 4 9" xfId="717" xr:uid="{00000000-0005-0000-0000-00007D680000}"/>
    <cellStyle name="Normal 2 4 9 2" xfId="2127" xr:uid="{00000000-0005-0000-0000-00007E680000}"/>
    <cellStyle name="Normal 2 4 9 2 2" xfId="4680" xr:uid="{00000000-0005-0000-0000-00007F680000}"/>
    <cellStyle name="Normal 2 4 9 2 2 2" xfId="12826" xr:uid="{00000000-0005-0000-0000-000080680000}"/>
    <cellStyle name="Normal 2 4 9 2 2 2 2" xfId="29122" xr:uid="{00000000-0005-0000-0000-000081680000}"/>
    <cellStyle name="Normal 2 4 9 2 2 3" xfId="20976" xr:uid="{00000000-0005-0000-0000-000082680000}"/>
    <cellStyle name="Normal 2 4 9 2 3" xfId="7426" xr:uid="{00000000-0005-0000-0000-000083680000}"/>
    <cellStyle name="Normal 2 4 9 2 3 2" xfId="15572" xr:uid="{00000000-0005-0000-0000-000084680000}"/>
    <cellStyle name="Normal 2 4 9 2 3 2 2" xfId="31868" xr:uid="{00000000-0005-0000-0000-000085680000}"/>
    <cellStyle name="Normal 2 4 9 2 3 3" xfId="23722" xr:uid="{00000000-0005-0000-0000-000086680000}"/>
    <cellStyle name="Normal 2 4 9 2 4" xfId="10273" xr:uid="{00000000-0005-0000-0000-000087680000}"/>
    <cellStyle name="Normal 2 4 9 2 4 2" xfId="26569" xr:uid="{00000000-0005-0000-0000-000088680000}"/>
    <cellStyle name="Normal 2 4 9 2 5" xfId="18423" xr:uid="{00000000-0005-0000-0000-000089680000}"/>
    <cellStyle name="Normal 2 4 9 3" xfId="3462" xr:uid="{00000000-0005-0000-0000-00008A680000}"/>
    <cellStyle name="Normal 2 4 9 3 2" xfId="11608" xr:uid="{00000000-0005-0000-0000-00008B680000}"/>
    <cellStyle name="Normal 2 4 9 3 2 2" xfId="27904" xr:uid="{00000000-0005-0000-0000-00008C680000}"/>
    <cellStyle name="Normal 2 4 9 3 3" xfId="19758" xr:uid="{00000000-0005-0000-0000-00008D680000}"/>
    <cellStyle name="Normal 2 4 9 4" xfId="6016" xr:uid="{00000000-0005-0000-0000-00008E680000}"/>
    <cellStyle name="Normal 2 4 9 4 2" xfId="14162" xr:uid="{00000000-0005-0000-0000-00008F680000}"/>
    <cellStyle name="Normal 2 4 9 4 2 2" xfId="30458" xr:uid="{00000000-0005-0000-0000-000090680000}"/>
    <cellStyle name="Normal 2 4 9 4 3" xfId="22312" xr:uid="{00000000-0005-0000-0000-000091680000}"/>
    <cellStyle name="Normal 2 4 9 5" xfId="8863" xr:uid="{00000000-0005-0000-0000-000092680000}"/>
    <cellStyle name="Normal 2 4 9 5 2" xfId="25159" xr:uid="{00000000-0005-0000-0000-000093680000}"/>
    <cellStyle name="Normal 2 4 9 6" xfId="17013" xr:uid="{00000000-0005-0000-0000-000094680000}"/>
    <cellStyle name="Normal 2 5" xfId="11" xr:uid="{00000000-0005-0000-0000-000095680000}"/>
    <cellStyle name="Normal 2 6" xfId="18" xr:uid="{00000000-0005-0000-0000-000096680000}"/>
    <cellStyle name="Normal 2 6 10" xfId="2859" xr:uid="{00000000-0005-0000-0000-000097680000}"/>
    <cellStyle name="Normal 2 6 10 2" xfId="11005" xr:uid="{00000000-0005-0000-0000-000098680000}"/>
    <cellStyle name="Normal 2 6 10 2 2" xfId="27301" xr:uid="{00000000-0005-0000-0000-000099680000}"/>
    <cellStyle name="Normal 2 6 10 3" xfId="19155" xr:uid="{00000000-0005-0000-0000-00009A680000}"/>
    <cellStyle name="Normal 2 6 11" xfId="5318" xr:uid="{00000000-0005-0000-0000-00009B680000}"/>
    <cellStyle name="Normal 2 6 11 2" xfId="13464" xr:uid="{00000000-0005-0000-0000-00009C680000}"/>
    <cellStyle name="Normal 2 6 11 2 2" xfId="29760" xr:uid="{00000000-0005-0000-0000-00009D680000}"/>
    <cellStyle name="Normal 2 6 11 3" xfId="21614" xr:uid="{00000000-0005-0000-0000-00009E680000}"/>
    <cellStyle name="Normal 2 6 12" xfId="8165" xr:uid="{00000000-0005-0000-0000-00009F680000}"/>
    <cellStyle name="Normal 2 6 12 2" xfId="24461" xr:uid="{00000000-0005-0000-0000-0000A0680000}"/>
    <cellStyle name="Normal 2 6 13" xfId="16315" xr:uid="{00000000-0005-0000-0000-0000A1680000}"/>
    <cellStyle name="Normal 2 6 2" xfId="40" xr:uid="{00000000-0005-0000-0000-0000A2680000}"/>
    <cellStyle name="Normal 2 6 2 10" xfId="5340" xr:uid="{00000000-0005-0000-0000-0000A3680000}"/>
    <cellStyle name="Normal 2 6 2 10 2" xfId="13486" xr:uid="{00000000-0005-0000-0000-0000A4680000}"/>
    <cellStyle name="Normal 2 6 2 10 2 2" xfId="29782" xr:uid="{00000000-0005-0000-0000-0000A5680000}"/>
    <cellStyle name="Normal 2 6 2 10 3" xfId="21636" xr:uid="{00000000-0005-0000-0000-0000A6680000}"/>
    <cellStyle name="Normal 2 6 2 11" xfId="8187" xr:uid="{00000000-0005-0000-0000-0000A7680000}"/>
    <cellStyle name="Normal 2 6 2 11 2" xfId="24483" xr:uid="{00000000-0005-0000-0000-0000A8680000}"/>
    <cellStyle name="Normal 2 6 2 12" xfId="16337" xr:uid="{00000000-0005-0000-0000-0000A9680000}"/>
    <cellStyle name="Normal 2 6 2 2" xfId="84" xr:uid="{00000000-0005-0000-0000-0000AA680000}"/>
    <cellStyle name="Normal 2 6 2 2 10" xfId="8231" xr:uid="{00000000-0005-0000-0000-0000AB680000}"/>
    <cellStyle name="Normal 2 6 2 2 10 2" xfId="24527" xr:uid="{00000000-0005-0000-0000-0000AC680000}"/>
    <cellStyle name="Normal 2 6 2 2 11" xfId="16381" xr:uid="{00000000-0005-0000-0000-0000AD680000}"/>
    <cellStyle name="Normal 2 6 2 2 2" xfId="174" xr:uid="{00000000-0005-0000-0000-0000AE680000}"/>
    <cellStyle name="Normal 2 6 2 2 2 2" xfId="518" xr:uid="{00000000-0005-0000-0000-0000AF680000}"/>
    <cellStyle name="Normal 2 6 2 2 2 2 2" xfId="1224" xr:uid="{00000000-0005-0000-0000-0000B0680000}"/>
    <cellStyle name="Normal 2 6 2 2 2 2 2 2" xfId="2634" xr:uid="{00000000-0005-0000-0000-0000B1680000}"/>
    <cellStyle name="Normal 2 6 2 2 2 2 2 2 2" xfId="5110" xr:uid="{00000000-0005-0000-0000-0000B2680000}"/>
    <cellStyle name="Normal 2 6 2 2 2 2 2 2 2 2" xfId="13256" xr:uid="{00000000-0005-0000-0000-0000B3680000}"/>
    <cellStyle name="Normal 2 6 2 2 2 2 2 2 2 2 2" xfId="29552" xr:uid="{00000000-0005-0000-0000-0000B4680000}"/>
    <cellStyle name="Normal 2 6 2 2 2 2 2 2 2 3" xfId="21406" xr:uid="{00000000-0005-0000-0000-0000B5680000}"/>
    <cellStyle name="Normal 2 6 2 2 2 2 2 2 3" xfId="7933" xr:uid="{00000000-0005-0000-0000-0000B6680000}"/>
    <cellStyle name="Normal 2 6 2 2 2 2 2 2 3 2" xfId="16079" xr:uid="{00000000-0005-0000-0000-0000B7680000}"/>
    <cellStyle name="Normal 2 6 2 2 2 2 2 2 3 2 2" xfId="32375" xr:uid="{00000000-0005-0000-0000-0000B8680000}"/>
    <cellStyle name="Normal 2 6 2 2 2 2 2 2 3 3" xfId="24229" xr:uid="{00000000-0005-0000-0000-0000B9680000}"/>
    <cellStyle name="Normal 2 6 2 2 2 2 2 2 4" xfId="10780" xr:uid="{00000000-0005-0000-0000-0000BA680000}"/>
    <cellStyle name="Normal 2 6 2 2 2 2 2 2 4 2" xfId="27076" xr:uid="{00000000-0005-0000-0000-0000BB680000}"/>
    <cellStyle name="Normal 2 6 2 2 2 2 2 2 5" xfId="18930" xr:uid="{00000000-0005-0000-0000-0000BC680000}"/>
    <cellStyle name="Normal 2 6 2 2 2 2 2 3" xfId="3892" xr:uid="{00000000-0005-0000-0000-0000BD680000}"/>
    <cellStyle name="Normal 2 6 2 2 2 2 2 3 2" xfId="12038" xr:uid="{00000000-0005-0000-0000-0000BE680000}"/>
    <cellStyle name="Normal 2 6 2 2 2 2 2 3 2 2" xfId="28334" xr:uid="{00000000-0005-0000-0000-0000BF680000}"/>
    <cellStyle name="Normal 2 6 2 2 2 2 2 3 3" xfId="20188" xr:uid="{00000000-0005-0000-0000-0000C0680000}"/>
    <cellStyle name="Normal 2 6 2 2 2 2 2 4" xfId="6523" xr:uid="{00000000-0005-0000-0000-0000C1680000}"/>
    <cellStyle name="Normal 2 6 2 2 2 2 2 4 2" xfId="14669" xr:uid="{00000000-0005-0000-0000-0000C2680000}"/>
    <cellStyle name="Normal 2 6 2 2 2 2 2 4 2 2" xfId="30965" xr:uid="{00000000-0005-0000-0000-0000C3680000}"/>
    <cellStyle name="Normal 2 6 2 2 2 2 2 4 3" xfId="22819" xr:uid="{00000000-0005-0000-0000-0000C4680000}"/>
    <cellStyle name="Normal 2 6 2 2 2 2 2 5" xfId="9370" xr:uid="{00000000-0005-0000-0000-0000C5680000}"/>
    <cellStyle name="Normal 2 6 2 2 2 2 2 5 2" xfId="25666" xr:uid="{00000000-0005-0000-0000-0000C6680000}"/>
    <cellStyle name="Normal 2 6 2 2 2 2 2 6" xfId="17520" xr:uid="{00000000-0005-0000-0000-0000C7680000}"/>
    <cellStyle name="Normal 2 6 2 2 2 2 3" xfId="1929" xr:uid="{00000000-0005-0000-0000-0000C8680000}"/>
    <cellStyle name="Normal 2 6 2 2 2 2 3 2" xfId="4501" xr:uid="{00000000-0005-0000-0000-0000C9680000}"/>
    <cellStyle name="Normal 2 6 2 2 2 2 3 2 2" xfId="12647" xr:uid="{00000000-0005-0000-0000-0000CA680000}"/>
    <cellStyle name="Normal 2 6 2 2 2 2 3 2 2 2" xfId="28943" xr:uid="{00000000-0005-0000-0000-0000CB680000}"/>
    <cellStyle name="Normal 2 6 2 2 2 2 3 2 3" xfId="20797" xr:uid="{00000000-0005-0000-0000-0000CC680000}"/>
    <cellStyle name="Normal 2 6 2 2 2 2 3 3" xfId="7228" xr:uid="{00000000-0005-0000-0000-0000CD680000}"/>
    <cellStyle name="Normal 2 6 2 2 2 2 3 3 2" xfId="15374" xr:uid="{00000000-0005-0000-0000-0000CE680000}"/>
    <cellStyle name="Normal 2 6 2 2 2 2 3 3 2 2" xfId="31670" xr:uid="{00000000-0005-0000-0000-0000CF680000}"/>
    <cellStyle name="Normal 2 6 2 2 2 2 3 3 3" xfId="23524" xr:uid="{00000000-0005-0000-0000-0000D0680000}"/>
    <cellStyle name="Normal 2 6 2 2 2 2 3 4" xfId="10075" xr:uid="{00000000-0005-0000-0000-0000D1680000}"/>
    <cellStyle name="Normal 2 6 2 2 2 2 3 4 2" xfId="26371" xr:uid="{00000000-0005-0000-0000-0000D2680000}"/>
    <cellStyle name="Normal 2 6 2 2 2 2 3 5" xfId="18225" xr:uid="{00000000-0005-0000-0000-0000D3680000}"/>
    <cellStyle name="Normal 2 6 2 2 2 2 4" xfId="3283" xr:uid="{00000000-0005-0000-0000-0000D4680000}"/>
    <cellStyle name="Normal 2 6 2 2 2 2 4 2" xfId="11429" xr:uid="{00000000-0005-0000-0000-0000D5680000}"/>
    <cellStyle name="Normal 2 6 2 2 2 2 4 2 2" xfId="27725" xr:uid="{00000000-0005-0000-0000-0000D6680000}"/>
    <cellStyle name="Normal 2 6 2 2 2 2 4 3" xfId="19579" xr:uid="{00000000-0005-0000-0000-0000D7680000}"/>
    <cellStyle name="Normal 2 6 2 2 2 2 5" xfId="5818" xr:uid="{00000000-0005-0000-0000-0000D8680000}"/>
    <cellStyle name="Normal 2 6 2 2 2 2 5 2" xfId="13964" xr:uid="{00000000-0005-0000-0000-0000D9680000}"/>
    <cellStyle name="Normal 2 6 2 2 2 2 5 2 2" xfId="30260" xr:uid="{00000000-0005-0000-0000-0000DA680000}"/>
    <cellStyle name="Normal 2 6 2 2 2 2 5 3" xfId="22114" xr:uid="{00000000-0005-0000-0000-0000DB680000}"/>
    <cellStyle name="Normal 2 6 2 2 2 2 6" xfId="8665" xr:uid="{00000000-0005-0000-0000-0000DC680000}"/>
    <cellStyle name="Normal 2 6 2 2 2 2 6 2" xfId="24961" xr:uid="{00000000-0005-0000-0000-0000DD680000}"/>
    <cellStyle name="Normal 2 6 2 2 2 2 7" xfId="16815" xr:uid="{00000000-0005-0000-0000-0000DE680000}"/>
    <cellStyle name="Normal 2 6 2 2 2 3" xfId="880" xr:uid="{00000000-0005-0000-0000-0000DF680000}"/>
    <cellStyle name="Normal 2 6 2 2 2 3 2" xfId="2290" xr:uid="{00000000-0005-0000-0000-0000E0680000}"/>
    <cellStyle name="Normal 2 6 2 2 2 3 2 2" xfId="4814" xr:uid="{00000000-0005-0000-0000-0000E1680000}"/>
    <cellStyle name="Normal 2 6 2 2 2 3 2 2 2" xfId="12960" xr:uid="{00000000-0005-0000-0000-0000E2680000}"/>
    <cellStyle name="Normal 2 6 2 2 2 3 2 2 2 2" xfId="29256" xr:uid="{00000000-0005-0000-0000-0000E3680000}"/>
    <cellStyle name="Normal 2 6 2 2 2 3 2 2 3" xfId="21110" xr:uid="{00000000-0005-0000-0000-0000E4680000}"/>
    <cellStyle name="Normal 2 6 2 2 2 3 2 3" xfId="7589" xr:uid="{00000000-0005-0000-0000-0000E5680000}"/>
    <cellStyle name="Normal 2 6 2 2 2 3 2 3 2" xfId="15735" xr:uid="{00000000-0005-0000-0000-0000E6680000}"/>
    <cellStyle name="Normal 2 6 2 2 2 3 2 3 2 2" xfId="32031" xr:uid="{00000000-0005-0000-0000-0000E7680000}"/>
    <cellStyle name="Normal 2 6 2 2 2 3 2 3 3" xfId="23885" xr:uid="{00000000-0005-0000-0000-0000E8680000}"/>
    <cellStyle name="Normal 2 6 2 2 2 3 2 4" xfId="10436" xr:uid="{00000000-0005-0000-0000-0000E9680000}"/>
    <cellStyle name="Normal 2 6 2 2 2 3 2 4 2" xfId="26732" xr:uid="{00000000-0005-0000-0000-0000EA680000}"/>
    <cellStyle name="Normal 2 6 2 2 2 3 2 5" xfId="18586" xr:uid="{00000000-0005-0000-0000-0000EB680000}"/>
    <cellStyle name="Normal 2 6 2 2 2 3 3" xfId="3596" xr:uid="{00000000-0005-0000-0000-0000EC680000}"/>
    <cellStyle name="Normal 2 6 2 2 2 3 3 2" xfId="11742" xr:uid="{00000000-0005-0000-0000-0000ED680000}"/>
    <cellStyle name="Normal 2 6 2 2 2 3 3 2 2" xfId="28038" xr:uid="{00000000-0005-0000-0000-0000EE680000}"/>
    <cellStyle name="Normal 2 6 2 2 2 3 3 3" xfId="19892" xr:uid="{00000000-0005-0000-0000-0000EF680000}"/>
    <cellStyle name="Normal 2 6 2 2 2 3 4" xfId="6179" xr:uid="{00000000-0005-0000-0000-0000F0680000}"/>
    <cellStyle name="Normal 2 6 2 2 2 3 4 2" xfId="14325" xr:uid="{00000000-0005-0000-0000-0000F1680000}"/>
    <cellStyle name="Normal 2 6 2 2 2 3 4 2 2" xfId="30621" xr:uid="{00000000-0005-0000-0000-0000F2680000}"/>
    <cellStyle name="Normal 2 6 2 2 2 3 4 3" xfId="22475" xr:uid="{00000000-0005-0000-0000-0000F3680000}"/>
    <cellStyle name="Normal 2 6 2 2 2 3 5" xfId="9026" xr:uid="{00000000-0005-0000-0000-0000F4680000}"/>
    <cellStyle name="Normal 2 6 2 2 2 3 5 2" xfId="25322" xr:uid="{00000000-0005-0000-0000-0000F5680000}"/>
    <cellStyle name="Normal 2 6 2 2 2 3 6" xfId="17176" xr:uid="{00000000-0005-0000-0000-0000F6680000}"/>
    <cellStyle name="Normal 2 6 2 2 2 4" xfId="1585" xr:uid="{00000000-0005-0000-0000-0000F7680000}"/>
    <cellStyle name="Normal 2 6 2 2 2 4 2" xfId="4205" xr:uid="{00000000-0005-0000-0000-0000F8680000}"/>
    <cellStyle name="Normal 2 6 2 2 2 4 2 2" xfId="12351" xr:uid="{00000000-0005-0000-0000-0000F9680000}"/>
    <cellStyle name="Normal 2 6 2 2 2 4 2 2 2" xfId="28647" xr:uid="{00000000-0005-0000-0000-0000FA680000}"/>
    <cellStyle name="Normal 2 6 2 2 2 4 2 3" xfId="20501" xr:uid="{00000000-0005-0000-0000-0000FB680000}"/>
    <cellStyle name="Normal 2 6 2 2 2 4 3" xfId="6884" xr:uid="{00000000-0005-0000-0000-0000FC680000}"/>
    <cellStyle name="Normal 2 6 2 2 2 4 3 2" xfId="15030" xr:uid="{00000000-0005-0000-0000-0000FD680000}"/>
    <cellStyle name="Normal 2 6 2 2 2 4 3 2 2" xfId="31326" xr:uid="{00000000-0005-0000-0000-0000FE680000}"/>
    <cellStyle name="Normal 2 6 2 2 2 4 3 3" xfId="23180" xr:uid="{00000000-0005-0000-0000-0000FF680000}"/>
    <cellStyle name="Normal 2 6 2 2 2 4 4" xfId="9731" xr:uid="{00000000-0005-0000-0000-000000690000}"/>
    <cellStyle name="Normal 2 6 2 2 2 4 4 2" xfId="26027" xr:uid="{00000000-0005-0000-0000-000001690000}"/>
    <cellStyle name="Normal 2 6 2 2 2 4 5" xfId="17881" xr:uid="{00000000-0005-0000-0000-000002690000}"/>
    <cellStyle name="Normal 2 6 2 2 2 5" xfId="2987" xr:uid="{00000000-0005-0000-0000-000003690000}"/>
    <cellStyle name="Normal 2 6 2 2 2 5 2" xfId="11133" xr:uid="{00000000-0005-0000-0000-000004690000}"/>
    <cellStyle name="Normal 2 6 2 2 2 5 2 2" xfId="27429" xr:uid="{00000000-0005-0000-0000-000005690000}"/>
    <cellStyle name="Normal 2 6 2 2 2 5 3" xfId="19283" xr:uid="{00000000-0005-0000-0000-000006690000}"/>
    <cellStyle name="Normal 2 6 2 2 2 6" xfId="5474" xr:uid="{00000000-0005-0000-0000-000007690000}"/>
    <cellStyle name="Normal 2 6 2 2 2 6 2" xfId="13620" xr:uid="{00000000-0005-0000-0000-000008690000}"/>
    <cellStyle name="Normal 2 6 2 2 2 6 2 2" xfId="29916" xr:uid="{00000000-0005-0000-0000-000009690000}"/>
    <cellStyle name="Normal 2 6 2 2 2 6 3" xfId="21770" xr:uid="{00000000-0005-0000-0000-00000A690000}"/>
    <cellStyle name="Normal 2 6 2 2 2 7" xfId="8321" xr:uid="{00000000-0005-0000-0000-00000B690000}"/>
    <cellStyle name="Normal 2 6 2 2 2 7 2" xfId="24617" xr:uid="{00000000-0005-0000-0000-00000C690000}"/>
    <cellStyle name="Normal 2 6 2 2 2 8" xfId="16471" xr:uid="{00000000-0005-0000-0000-00000D690000}"/>
    <cellStyle name="Normal 2 6 2 2 3" xfId="250" xr:uid="{00000000-0005-0000-0000-00000E690000}"/>
    <cellStyle name="Normal 2 6 2 2 3 2" xfId="594" xr:uid="{00000000-0005-0000-0000-00000F690000}"/>
    <cellStyle name="Normal 2 6 2 2 3 2 2" xfId="1300" xr:uid="{00000000-0005-0000-0000-000010690000}"/>
    <cellStyle name="Normal 2 6 2 2 3 2 2 2" xfId="2710" xr:uid="{00000000-0005-0000-0000-000011690000}"/>
    <cellStyle name="Normal 2 6 2 2 3 2 2 2 2" xfId="5184" xr:uid="{00000000-0005-0000-0000-000012690000}"/>
    <cellStyle name="Normal 2 6 2 2 3 2 2 2 2 2" xfId="13330" xr:uid="{00000000-0005-0000-0000-000013690000}"/>
    <cellStyle name="Normal 2 6 2 2 3 2 2 2 2 2 2" xfId="29626" xr:uid="{00000000-0005-0000-0000-000014690000}"/>
    <cellStyle name="Normal 2 6 2 2 3 2 2 2 2 3" xfId="21480" xr:uid="{00000000-0005-0000-0000-000015690000}"/>
    <cellStyle name="Normal 2 6 2 2 3 2 2 2 3" xfId="8009" xr:uid="{00000000-0005-0000-0000-000016690000}"/>
    <cellStyle name="Normal 2 6 2 2 3 2 2 2 3 2" xfId="16155" xr:uid="{00000000-0005-0000-0000-000017690000}"/>
    <cellStyle name="Normal 2 6 2 2 3 2 2 2 3 2 2" xfId="32451" xr:uid="{00000000-0005-0000-0000-000018690000}"/>
    <cellStyle name="Normal 2 6 2 2 3 2 2 2 3 3" xfId="24305" xr:uid="{00000000-0005-0000-0000-000019690000}"/>
    <cellStyle name="Normal 2 6 2 2 3 2 2 2 4" xfId="10856" xr:uid="{00000000-0005-0000-0000-00001A690000}"/>
    <cellStyle name="Normal 2 6 2 2 3 2 2 2 4 2" xfId="27152" xr:uid="{00000000-0005-0000-0000-00001B690000}"/>
    <cellStyle name="Normal 2 6 2 2 3 2 2 2 5" xfId="19006" xr:uid="{00000000-0005-0000-0000-00001C690000}"/>
    <cellStyle name="Normal 2 6 2 2 3 2 2 3" xfId="3966" xr:uid="{00000000-0005-0000-0000-00001D690000}"/>
    <cellStyle name="Normal 2 6 2 2 3 2 2 3 2" xfId="12112" xr:uid="{00000000-0005-0000-0000-00001E690000}"/>
    <cellStyle name="Normal 2 6 2 2 3 2 2 3 2 2" xfId="28408" xr:uid="{00000000-0005-0000-0000-00001F690000}"/>
    <cellStyle name="Normal 2 6 2 2 3 2 2 3 3" xfId="20262" xr:uid="{00000000-0005-0000-0000-000020690000}"/>
    <cellStyle name="Normal 2 6 2 2 3 2 2 4" xfId="6599" xr:uid="{00000000-0005-0000-0000-000021690000}"/>
    <cellStyle name="Normal 2 6 2 2 3 2 2 4 2" xfId="14745" xr:uid="{00000000-0005-0000-0000-000022690000}"/>
    <cellStyle name="Normal 2 6 2 2 3 2 2 4 2 2" xfId="31041" xr:uid="{00000000-0005-0000-0000-000023690000}"/>
    <cellStyle name="Normal 2 6 2 2 3 2 2 4 3" xfId="22895" xr:uid="{00000000-0005-0000-0000-000024690000}"/>
    <cellStyle name="Normal 2 6 2 2 3 2 2 5" xfId="9446" xr:uid="{00000000-0005-0000-0000-000025690000}"/>
    <cellStyle name="Normal 2 6 2 2 3 2 2 5 2" xfId="25742" xr:uid="{00000000-0005-0000-0000-000026690000}"/>
    <cellStyle name="Normal 2 6 2 2 3 2 2 6" xfId="17596" xr:uid="{00000000-0005-0000-0000-000027690000}"/>
    <cellStyle name="Normal 2 6 2 2 3 2 3" xfId="2005" xr:uid="{00000000-0005-0000-0000-000028690000}"/>
    <cellStyle name="Normal 2 6 2 2 3 2 3 2" xfId="4575" xr:uid="{00000000-0005-0000-0000-000029690000}"/>
    <cellStyle name="Normal 2 6 2 2 3 2 3 2 2" xfId="12721" xr:uid="{00000000-0005-0000-0000-00002A690000}"/>
    <cellStyle name="Normal 2 6 2 2 3 2 3 2 2 2" xfId="29017" xr:uid="{00000000-0005-0000-0000-00002B690000}"/>
    <cellStyle name="Normal 2 6 2 2 3 2 3 2 3" xfId="20871" xr:uid="{00000000-0005-0000-0000-00002C690000}"/>
    <cellStyle name="Normal 2 6 2 2 3 2 3 3" xfId="7304" xr:uid="{00000000-0005-0000-0000-00002D690000}"/>
    <cellStyle name="Normal 2 6 2 2 3 2 3 3 2" xfId="15450" xr:uid="{00000000-0005-0000-0000-00002E690000}"/>
    <cellStyle name="Normal 2 6 2 2 3 2 3 3 2 2" xfId="31746" xr:uid="{00000000-0005-0000-0000-00002F690000}"/>
    <cellStyle name="Normal 2 6 2 2 3 2 3 3 3" xfId="23600" xr:uid="{00000000-0005-0000-0000-000030690000}"/>
    <cellStyle name="Normal 2 6 2 2 3 2 3 4" xfId="10151" xr:uid="{00000000-0005-0000-0000-000031690000}"/>
    <cellStyle name="Normal 2 6 2 2 3 2 3 4 2" xfId="26447" xr:uid="{00000000-0005-0000-0000-000032690000}"/>
    <cellStyle name="Normal 2 6 2 2 3 2 3 5" xfId="18301" xr:uid="{00000000-0005-0000-0000-000033690000}"/>
    <cellStyle name="Normal 2 6 2 2 3 2 4" xfId="3357" xr:uid="{00000000-0005-0000-0000-000034690000}"/>
    <cellStyle name="Normal 2 6 2 2 3 2 4 2" xfId="11503" xr:uid="{00000000-0005-0000-0000-000035690000}"/>
    <cellStyle name="Normal 2 6 2 2 3 2 4 2 2" xfId="27799" xr:uid="{00000000-0005-0000-0000-000036690000}"/>
    <cellStyle name="Normal 2 6 2 2 3 2 4 3" xfId="19653" xr:uid="{00000000-0005-0000-0000-000037690000}"/>
    <cellStyle name="Normal 2 6 2 2 3 2 5" xfId="5894" xr:uid="{00000000-0005-0000-0000-000038690000}"/>
    <cellStyle name="Normal 2 6 2 2 3 2 5 2" xfId="14040" xr:uid="{00000000-0005-0000-0000-000039690000}"/>
    <cellStyle name="Normal 2 6 2 2 3 2 5 2 2" xfId="30336" xr:uid="{00000000-0005-0000-0000-00003A690000}"/>
    <cellStyle name="Normal 2 6 2 2 3 2 5 3" xfId="22190" xr:uid="{00000000-0005-0000-0000-00003B690000}"/>
    <cellStyle name="Normal 2 6 2 2 3 2 6" xfId="8741" xr:uid="{00000000-0005-0000-0000-00003C690000}"/>
    <cellStyle name="Normal 2 6 2 2 3 2 6 2" xfId="25037" xr:uid="{00000000-0005-0000-0000-00003D690000}"/>
    <cellStyle name="Normal 2 6 2 2 3 2 7" xfId="16891" xr:uid="{00000000-0005-0000-0000-00003E690000}"/>
    <cellStyle name="Normal 2 6 2 2 3 3" xfId="956" xr:uid="{00000000-0005-0000-0000-00003F690000}"/>
    <cellStyle name="Normal 2 6 2 2 3 3 2" xfId="2366" xr:uid="{00000000-0005-0000-0000-000040690000}"/>
    <cellStyle name="Normal 2 6 2 2 3 3 2 2" xfId="4888" xr:uid="{00000000-0005-0000-0000-000041690000}"/>
    <cellStyle name="Normal 2 6 2 2 3 3 2 2 2" xfId="13034" xr:uid="{00000000-0005-0000-0000-000042690000}"/>
    <cellStyle name="Normal 2 6 2 2 3 3 2 2 2 2" xfId="29330" xr:uid="{00000000-0005-0000-0000-000043690000}"/>
    <cellStyle name="Normal 2 6 2 2 3 3 2 2 3" xfId="21184" xr:uid="{00000000-0005-0000-0000-000044690000}"/>
    <cellStyle name="Normal 2 6 2 2 3 3 2 3" xfId="7665" xr:uid="{00000000-0005-0000-0000-000045690000}"/>
    <cellStyle name="Normal 2 6 2 2 3 3 2 3 2" xfId="15811" xr:uid="{00000000-0005-0000-0000-000046690000}"/>
    <cellStyle name="Normal 2 6 2 2 3 3 2 3 2 2" xfId="32107" xr:uid="{00000000-0005-0000-0000-000047690000}"/>
    <cellStyle name="Normal 2 6 2 2 3 3 2 3 3" xfId="23961" xr:uid="{00000000-0005-0000-0000-000048690000}"/>
    <cellStyle name="Normal 2 6 2 2 3 3 2 4" xfId="10512" xr:uid="{00000000-0005-0000-0000-000049690000}"/>
    <cellStyle name="Normal 2 6 2 2 3 3 2 4 2" xfId="26808" xr:uid="{00000000-0005-0000-0000-00004A690000}"/>
    <cellStyle name="Normal 2 6 2 2 3 3 2 5" xfId="18662" xr:uid="{00000000-0005-0000-0000-00004B690000}"/>
    <cellStyle name="Normal 2 6 2 2 3 3 3" xfId="3670" xr:uid="{00000000-0005-0000-0000-00004C690000}"/>
    <cellStyle name="Normal 2 6 2 2 3 3 3 2" xfId="11816" xr:uid="{00000000-0005-0000-0000-00004D690000}"/>
    <cellStyle name="Normal 2 6 2 2 3 3 3 2 2" xfId="28112" xr:uid="{00000000-0005-0000-0000-00004E690000}"/>
    <cellStyle name="Normal 2 6 2 2 3 3 3 3" xfId="19966" xr:uid="{00000000-0005-0000-0000-00004F690000}"/>
    <cellStyle name="Normal 2 6 2 2 3 3 4" xfId="6255" xr:uid="{00000000-0005-0000-0000-000050690000}"/>
    <cellStyle name="Normal 2 6 2 2 3 3 4 2" xfId="14401" xr:uid="{00000000-0005-0000-0000-000051690000}"/>
    <cellStyle name="Normal 2 6 2 2 3 3 4 2 2" xfId="30697" xr:uid="{00000000-0005-0000-0000-000052690000}"/>
    <cellStyle name="Normal 2 6 2 2 3 3 4 3" xfId="22551" xr:uid="{00000000-0005-0000-0000-000053690000}"/>
    <cellStyle name="Normal 2 6 2 2 3 3 5" xfId="9102" xr:uid="{00000000-0005-0000-0000-000054690000}"/>
    <cellStyle name="Normal 2 6 2 2 3 3 5 2" xfId="25398" xr:uid="{00000000-0005-0000-0000-000055690000}"/>
    <cellStyle name="Normal 2 6 2 2 3 3 6" xfId="17252" xr:uid="{00000000-0005-0000-0000-000056690000}"/>
    <cellStyle name="Normal 2 6 2 2 3 4" xfId="1661" xr:uid="{00000000-0005-0000-0000-000057690000}"/>
    <cellStyle name="Normal 2 6 2 2 3 4 2" xfId="4279" xr:uid="{00000000-0005-0000-0000-000058690000}"/>
    <cellStyle name="Normal 2 6 2 2 3 4 2 2" xfId="12425" xr:uid="{00000000-0005-0000-0000-000059690000}"/>
    <cellStyle name="Normal 2 6 2 2 3 4 2 2 2" xfId="28721" xr:uid="{00000000-0005-0000-0000-00005A690000}"/>
    <cellStyle name="Normal 2 6 2 2 3 4 2 3" xfId="20575" xr:uid="{00000000-0005-0000-0000-00005B690000}"/>
    <cellStyle name="Normal 2 6 2 2 3 4 3" xfId="6960" xr:uid="{00000000-0005-0000-0000-00005C690000}"/>
    <cellStyle name="Normal 2 6 2 2 3 4 3 2" xfId="15106" xr:uid="{00000000-0005-0000-0000-00005D690000}"/>
    <cellStyle name="Normal 2 6 2 2 3 4 3 2 2" xfId="31402" xr:uid="{00000000-0005-0000-0000-00005E690000}"/>
    <cellStyle name="Normal 2 6 2 2 3 4 3 3" xfId="23256" xr:uid="{00000000-0005-0000-0000-00005F690000}"/>
    <cellStyle name="Normal 2 6 2 2 3 4 4" xfId="9807" xr:uid="{00000000-0005-0000-0000-000060690000}"/>
    <cellStyle name="Normal 2 6 2 2 3 4 4 2" xfId="26103" xr:uid="{00000000-0005-0000-0000-000061690000}"/>
    <cellStyle name="Normal 2 6 2 2 3 4 5" xfId="17957" xr:uid="{00000000-0005-0000-0000-000062690000}"/>
    <cellStyle name="Normal 2 6 2 2 3 5" xfId="3061" xr:uid="{00000000-0005-0000-0000-000063690000}"/>
    <cellStyle name="Normal 2 6 2 2 3 5 2" xfId="11207" xr:uid="{00000000-0005-0000-0000-000064690000}"/>
    <cellStyle name="Normal 2 6 2 2 3 5 2 2" xfId="27503" xr:uid="{00000000-0005-0000-0000-000065690000}"/>
    <cellStyle name="Normal 2 6 2 2 3 5 3" xfId="19357" xr:uid="{00000000-0005-0000-0000-000066690000}"/>
    <cellStyle name="Normal 2 6 2 2 3 6" xfId="5550" xr:uid="{00000000-0005-0000-0000-000067690000}"/>
    <cellStyle name="Normal 2 6 2 2 3 6 2" xfId="13696" xr:uid="{00000000-0005-0000-0000-000068690000}"/>
    <cellStyle name="Normal 2 6 2 2 3 6 2 2" xfId="29992" xr:uid="{00000000-0005-0000-0000-000069690000}"/>
    <cellStyle name="Normal 2 6 2 2 3 6 3" xfId="21846" xr:uid="{00000000-0005-0000-0000-00006A690000}"/>
    <cellStyle name="Normal 2 6 2 2 3 7" xfId="8397" xr:uid="{00000000-0005-0000-0000-00006B690000}"/>
    <cellStyle name="Normal 2 6 2 2 3 7 2" xfId="24693" xr:uid="{00000000-0005-0000-0000-00006C690000}"/>
    <cellStyle name="Normal 2 6 2 2 3 8" xfId="16547" xr:uid="{00000000-0005-0000-0000-00006D690000}"/>
    <cellStyle name="Normal 2 6 2 2 4" xfId="338" xr:uid="{00000000-0005-0000-0000-00006E690000}"/>
    <cellStyle name="Normal 2 6 2 2 4 2" xfId="682" xr:uid="{00000000-0005-0000-0000-00006F690000}"/>
    <cellStyle name="Normal 2 6 2 2 4 2 2" xfId="1388" xr:uid="{00000000-0005-0000-0000-000070690000}"/>
    <cellStyle name="Normal 2 6 2 2 4 2 2 2" xfId="2798" xr:uid="{00000000-0005-0000-0000-000071690000}"/>
    <cellStyle name="Normal 2 6 2 2 4 2 2 2 2" xfId="5258" xr:uid="{00000000-0005-0000-0000-000072690000}"/>
    <cellStyle name="Normal 2 6 2 2 4 2 2 2 2 2" xfId="13404" xr:uid="{00000000-0005-0000-0000-000073690000}"/>
    <cellStyle name="Normal 2 6 2 2 4 2 2 2 2 2 2" xfId="29700" xr:uid="{00000000-0005-0000-0000-000074690000}"/>
    <cellStyle name="Normal 2 6 2 2 4 2 2 2 2 3" xfId="21554" xr:uid="{00000000-0005-0000-0000-000075690000}"/>
    <cellStyle name="Normal 2 6 2 2 4 2 2 2 3" xfId="8097" xr:uid="{00000000-0005-0000-0000-000076690000}"/>
    <cellStyle name="Normal 2 6 2 2 4 2 2 2 3 2" xfId="16243" xr:uid="{00000000-0005-0000-0000-000077690000}"/>
    <cellStyle name="Normal 2 6 2 2 4 2 2 2 3 2 2" xfId="32539" xr:uid="{00000000-0005-0000-0000-000078690000}"/>
    <cellStyle name="Normal 2 6 2 2 4 2 2 2 3 3" xfId="24393" xr:uid="{00000000-0005-0000-0000-000079690000}"/>
    <cellStyle name="Normal 2 6 2 2 4 2 2 2 4" xfId="10944" xr:uid="{00000000-0005-0000-0000-00007A690000}"/>
    <cellStyle name="Normal 2 6 2 2 4 2 2 2 4 2" xfId="27240" xr:uid="{00000000-0005-0000-0000-00007B690000}"/>
    <cellStyle name="Normal 2 6 2 2 4 2 2 2 5" xfId="19094" xr:uid="{00000000-0005-0000-0000-00007C690000}"/>
    <cellStyle name="Normal 2 6 2 2 4 2 2 3" xfId="4040" xr:uid="{00000000-0005-0000-0000-00007D690000}"/>
    <cellStyle name="Normal 2 6 2 2 4 2 2 3 2" xfId="12186" xr:uid="{00000000-0005-0000-0000-00007E690000}"/>
    <cellStyle name="Normal 2 6 2 2 4 2 2 3 2 2" xfId="28482" xr:uid="{00000000-0005-0000-0000-00007F690000}"/>
    <cellStyle name="Normal 2 6 2 2 4 2 2 3 3" xfId="20336" xr:uid="{00000000-0005-0000-0000-000080690000}"/>
    <cellStyle name="Normal 2 6 2 2 4 2 2 4" xfId="6687" xr:uid="{00000000-0005-0000-0000-000081690000}"/>
    <cellStyle name="Normal 2 6 2 2 4 2 2 4 2" xfId="14833" xr:uid="{00000000-0005-0000-0000-000082690000}"/>
    <cellStyle name="Normal 2 6 2 2 4 2 2 4 2 2" xfId="31129" xr:uid="{00000000-0005-0000-0000-000083690000}"/>
    <cellStyle name="Normal 2 6 2 2 4 2 2 4 3" xfId="22983" xr:uid="{00000000-0005-0000-0000-000084690000}"/>
    <cellStyle name="Normal 2 6 2 2 4 2 2 5" xfId="9534" xr:uid="{00000000-0005-0000-0000-000085690000}"/>
    <cellStyle name="Normal 2 6 2 2 4 2 2 5 2" xfId="25830" xr:uid="{00000000-0005-0000-0000-000086690000}"/>
    <cellStyle name="Normal 2 6 2 2 4 2 2 6" xfId="17684" xr:uid="{00000000-0005-0000-0000-000087690000}"/>
    <cellStyle name="Normal 2 6 2 2 4 2 3" xfId="2093" xr:uid="{00000000-0005-0000-0000-000088690000}"/>
    <cellStyle name="Normal 2 6 2 2 4 2 3 2" xfId="4649" xr:uid="{00000000-0005-0000-0000-000089690000}"/>
    <cellStyle name="Normal 2 6 2 2 4 2 3 2 2" xfId="12795" xr:uid="{00000000-0005-0000-0000-00008A690000}"/>
    <cellStyle name="Normal 2 6 2 2 4 2 3 2 2 2" xfId="29091" xr:uid="{00000000-0005-0000-0000-00008B690000}"/>
    <cellStyle name="Normal 2 6 2 2 4 2 3 2 3" xfId="20945" xr:uid="{00000000-0005-0000-0000-00008C690000}"/>
    <cellStyle name="Normal 2 6 2 2 4 2 3 3" xfId="7392" xr:uid="{00000000-0005-0000-0000-00008D690000}"/>
    <cellStyle name="Normal 2 6 2 2 4 2 3 3 2" xfId="15538" xr:uid="{00000000-0005-0000-0000-00008E690000}"/>
    <cellStyle name="Normal 2 6 2 2 4 2 3 3 2 2" xfId="31834" xr:uid="{00000000-0005-0000-0000-00008F690000}"/>
    <cellStyle name="Normal 2 6 2 2 4 2 3 3 3" xfId="23688" xr:uid="{00000000-0005-0000-0000-000090690000}"/>
    <cellStyle name="Normal 2 6 2 2 4 2 3 4" xfId="10239" xr:uid="{00000000-0005-0000-0000-000091690000}"/>
    <cellStyle name="Normal 2 6 2 2 4 2 3 4 2" xfId="26535" xr:uid="{00000000-0005-0000-0000-000092690000}"/>
    <cellStyle name="Normal 2 6 2 2 4 2 3 5" xfId="18389" xr:uid="{00000000-0005-0000-0000-000093690000}"/>
    <cellStyle name="Normal 2 6 2 2 4 2 4" xfId="3431" xr:uid="{00000000-0005-0000-0000-000094690000}"/>
    <cellStyle name="Normal 2 6 2 2 4 2 4 2" xfId="11577" xr:uid="{00000000-0005-0000-0000-000095690000}"/>
    <cellStyle name="Normal 2 6 2 2 4 2 4 2 2" xfId="27873" xr:uid="{00000000-0005-0000-0000-000096690000}"/>
    <cellStyle name="Normal 2 6 2 2 4 2 4 3" xfId="19727" xr:uid="{00000000-0005-0000-0000-000097690000}"/>
    <cellStyle name="Normal 2 6 2 2 4 2 5" xfId="5982" xr:uid="{00000000-0005-0000-0000-000098690000}"/>
    <cellStyle name="Normal 2 6 2 2 4 2 5 2" xfId="14128" xr:uid="{00000000-0005-0000-0000-000099690000}"/>
    <cellStyle name="Normal 2 6 2 2 4 2 5 2 2" xfId="30424" xr:uid="{00000000-0005-0000-0000-00009A690000}"/>
    <cellStyle name="Normal 2 6 2 2 4 2 5 3" xfId="22278" xr:uid="{00000000-0005-0000-0000-00009B690000}"/>
    <cellStyle name="Normal 2 6 2 2 4 2 6" xfId="8829" xr:uid="{00000000-0005-0000-0000-00009C690000}"/>
    <cellStyle name="Normal 2 6 2 2 4 2 6 2" xfId="25125" xr:uid="{00000000-0005-0000-0000-00009D690000}"/>
    <cellStyle name="Normal 2 6 2 2 4 2 7" xfId="16979" xr:uid="{00000000-0005-0000-0000-00009E690000}"/>
    <cellStyle name="Normal 2 6 2 2 4 3" xfId="1044" xr:uid="{00000000-0005-0000-0000-00009F690000}"/>
    <cellStyle name="Normal 2 6 2 2 4 3 2" xfId="2454" xr:uid="{00000000-0005-0000-0000-0000A0690000}"/>
    <cellStyle name="Normal 2 6 2 2 4 3 2 2" xfId="4962" xr:uid="{00000000-0005-0000-0000-0000A1690000}"/>
    <cellStyle name="Normal 2 6 2 2 4 3 2 2 2" xfId="13108" xr:uid="{00000000-0005-0000-0000-0000A2690000}"/>
    <cellStyle name="Normal 2 6 2 2 4 3 2 2 2 2" xfId="29404" xr:uid="{00000000-0005-0000-0000-0000A3690000}"/>
    <cellStyle name="Normal 2 6 2 2 4 3 2 2 3" xfId="21258" xr:uid="{00000000-0005-0000-0000-0000A4690000}"/>
    <cellStyle name="Normal 2 6 2 2 4 3 2 3" xfId="7753" xr:uid="{00000000-0005-0000-0000-0000A5690000}"/>
    <cellStyle name="Normal 2 6 2 2 4 3 2 3 2" xfId="15899" xr:uid="{00000000-0005-0000-0000-0000A6690000}"/>
    <cellStyle name="Normal 2 6 2 2 4 3 2 3 2 2" xfId="32195" xr:uid="{00000000-0005-0000-0000-0000A7690000}"/>
    <cellStyle name="Normal 2 6 2 2 4 3 2 3 3" xfId="24049" xr:uid="{00000000-0005-0000-0000-0000A8690000}"/>
    <cellStyle name="Normal 2 6 2 2 4 3 2 4" xfId="10600" xr:uid="{00000000-0005-0000-0000-0000A9690000}"/>
    <cellStyle name="Normal 2 6 2 2 4 3 2 4 2" xfId="26896" xr:uid="{00000000-0005-0000-0000-0000AA690000}"/>
    <cellStyle name="Normal 2 6 2 2 4 3 2 5" xfId="18750" xr:uid="{00000000-0005-0000-0000-0000AB690000}"/>
    <cellStyle name="Normal 2 6 2 2 4 3 3" xfId="3744" xr:uid="{00000000-0005-0000-0000-0000AC690000}"/>
    <cellStyle name="Normal 2 6 2 2 4 3 3 2" xfId="11890" xr:uid="{00000000-0005-0000-0000-0000AD690000}"/>
    <cellStyle name="Normal 2 6 2 2 4 3 3 2 2" xfId="28186" xr:uid="{00000000-0005-0000-0000-0000AE690000}"/>
    <cellStyle name="Normal 2 6 2 2 4 3 3 3" xfId="20040" xr:uid="{00000000-0005-0000-0000-0000AF690000}"/>
    <cellStyle name="Normal 2 6 2 2 4 3 4" xfId="6343" xr:uid="{00000000-0005-0000-0000-0000B0690000}"/>
    <cellStyle name="Normal 2 6 2 2 4 3 4 2" xfId="14489" xr:uid="{00000000-0005-0000-0000-0000B1690000}"/>
    <cellStyle name="Normal 2 6 2 2 4 3 4 2 2" xfId="30785" xr:uid="{00000000-0005-0000-0000-0000B2690000}"/>
    <cellStyle name="Normal 2 6 2 2 4 3 4 3" xfId="22639" xr:uid="{00000000-0005-0000-0000-0000B3690000}"/>
    <cellStyle name="Normal 2 6 2 2 4 3 5" xfId="9190" xr:uid="{00000000-0005-0000-0000-0000B4690000}"/>
    <cellStyle name="Normal 2 6 2 2 4 3 5 2" xfId="25486" xr:uid="{00000000-0005-0000-0000-0000B5690000}"/>
    <cellStyle name="Normal 2 6 2 2 4 3 6" xfId="17340" xr:uid="{00000000-0005-0000-0000-0000B6690000}"/>
    <cellStyle name="Normal 2 6 2 2 4 4" xfId="1749" xr:uid="{00000000-0005-0000-0000-0000B7690000}"/>
    <cellStyle name="Normal 2 6 2 2 4 4 2" xfId="4353" xr:uid="{00000000-0005-0000-0000-0000B8690000}"/>
    <cellStyle name="Normal 2 6 2 2 4 4 2 2" xfId="12499" xr:uid="{00000000-0005-0000-0000-0000B9690000}"/>
    <cellStyle name="Normal 2 6 2 2 4 4 2 2 2" xfId="28795" xr:uid="{00000000-0005-0000-0000-0000BA690000}"/>
    <cellStyle name="Normal 2 6 2 2 4 4 2 3" xfId="20649" xr:uid="{00000000-0005-0000-0000-0000BB690000}"/>
    <cellStyle name="Normal 2 6 2 2 4 4 3" xfId="7048" xr:uid="{00000000-0005-0000-0000-0000BC690000}"/>
    <cellStyle name="Normal 2 6 2 2 4 4 3 2" xfId="15194" xr:uid="{00000000-0005-0000-0000-0000BD690000}"/>
    <cellStyle name="Normal 2 6 2 2 4 4 3 2 2" xfId="31490" xr:uid="{00000000-0005-0000-0000-0000BE690000}"/>
    <cellStyle name="Normal 2 6 2 2 4 4 3 3" xfId="23344" xr:uid="{00000000-0005-0000-0000-0000BF690000}"/>
    <cellStyle name="Normal 2 6 2 2 4 4 4" xfId="9895" xr:uid="{00000000-0005-0000-0000-0000C0690000}"/>
    <cellStyle name="Normal 2 6 2 2 4 4 4 2" xfId="26191" xr:uid="{00000000-0005-0000-0000-0000C1690000}"/>
    <cellStyle name="Normal 2 6 2 2 4 4 5" xfId="18045" xr:uid="{00000000-0005-0000-0000-0000C2690000}"/>
    <cellStyle name="Normal 2 6 2 2 4 5" xfId="3135" xr:uid="{00000000-0005-0000-0000-0000C3690000}"/>
    <cellStyle name="Normal 2 6 2 2 4 5 2" xfId="11281" xr:uid="{00000000-0005-0000-0000-0000C4690000}"/>
    <cellStyle name="Normal 2 6 2 2 4 5 2 2" xfId="27577" xr:uid="{00000000-0005-0000-0000-0000C5690000}"/>
    <cellStyle name="Normal 2 6 2 2 4 5 3" xfId="19431" xr:uid="{00000000-0005-0000-0000-0000C6690000}"/>
    <cellStyle name="Normal 2 6 2 2 4 6" xfId="5638" xr:uid="{00000000-0005-0000-0000-0000C7690000}"/>
    <cellStyle name="Normal 2 6 2 2 4 6 2" xfId="13784" xr:uid="{00000000-0005-0000-0000-0000C8690000}"/>
    <cellStyle name="Normal 2 6 2 2 4 6 2 2" xfId="30080" xr:uid="{00000000-0005-0000-0000-0000C9690000}"/>
    <cellStyle name="Normal 2 6 2 2 4 6 3" xfId="21934" xr:uid="{00000000-0005-0000-0000-0000CA690000}"/>
    <cellStyle name="Normal 2 6 2 2 4 7" xfId="8485" xr:uid="{00000000-0005-0000-0000-0000CB690000}"/>
    <cellStyle name="Normal 2 6 2 2 4 7 2" xfId="24781" xr:uid="{00000000-0005-0000-0000-0000CC690000}"/>
    <cellStyle name="Normal 2 6 2 2 4 8" xfId="16635" xr:uid="{00000000-0005-0000-0000-0000CD690000}"/>
    <cellStyle name="Normal 2 6 2 2 5" xfId="428" xr:uid="{00000000-0005-0000-0000-0000CE690000}"/>
    <cellStyle name="Normal 2 6 2 2 5 2" xfId="1134" xr:uid="{00000000-0005-0000-0000-0000CF690000}"/>
    <cellStyle name="Normal 2 6 2 2 5 2 2" xfId="2544" xr:uid="{00000000-0005-0000-0000-0000D0690000}"/>
    <cellStyle name="Normal 2 6 2 2 5 2 2 2" xfId="5036" xr:uid="{00000000-0005-0000-0000-0000D1690000}"/>
    <cellStyle name="Normal 2 6 2 2 5 2 2 2 2" xfId="13182" xr:uid="{00000000-0005-0000-0000-0000D2690000}"/>
    <cellStyle name="Normal 2 6 2 2 5 2 2 2 2 2" xfId="29478" xr:uid="{00000000-0005-0000-0000-0000D3690000}"/>
    <cellStyle name="Normal 2 6 2 2 5 2 2 2 3" xfId="21332" xr:uid="{00000000-0005-0000-0000-0000D4690000}"/>
    <cellStyle name="Normal 2 6 2 2 5 2 2 3" xfId="7843" xr:uid="{00000000-0005-0000-0000-0000D5690000}"/>
    <cellStyle name="Normal 2 6 2 2 5 2 2 3 2" xfId="15989" xr:uid="{00000000-0005-0000-0000-0000D6690000}"/>
    <cellStyle name="Normal 2 6 2 2 5 2 2 3 2 2" xfId="32285" xr:uid="{00000000-0005-0000-0000-0000D7690000}"/>
    <cellStyle name="Normal 2 6 2 2 5 2 2 3 3" xfId="24139" xr:uid="{00000000-0005-0000-0000-0000D8690000}"/>
    <cellStyle name="Normal 2 6 2 2 5 2 2 4" xfId="10690" xr:uid="{00000000-0005-0000-0000-0000D9690000}"/>
    <cellStyle name="Normal 2 6 2 2 5 2 2 4 2" xfId="26986" xr:uid="{00000000-0005-0000-0000-0000DA690000}"/>
    <cellStyle name="Normal 2 6 2 2 5 2 2 5" xfId="18840" xr:uid="{00000000-0005-0000-0000-0000DB690000}"/>
    <cellStyle name="Normal 2 6 2 2 5 2 3" xfId="3818" xr:uid="{00000000-0005-0000-0000-0000DC690000}"/>
    <cellStyle name="Normal 2 6 2 2 5 2 3 2" xfId="11964" xr:uid="{00000000-0005-0000-0000-0000DD690000}"/>
    <cellStyle name="Normal 2 6 2 2 5 2 3 2 2" xfId="28260" xr:uid="{00000000-0005-0000-0000-0000DE690000}"/>
    <cellStyle name="Normal 2 6 2 2 5 2 3 3" xfId="20114" xr:uid="{00000000-0005-0000-0000-0000DF690000}"/>
    <cellStyle name="Normal 2 6 2 2 5 2 4" xfId="6433" xr:uid="{00000000-0005-0000-0000-0000E0690000}"/>
    <cellStyle name="Normal 2 6 2 2 5 2 4 2" xfId="14579" xr:uid="{00000000-0005-0000-0000-0000E1690000}"/>
    <cellStyle name="Normal 2 6 2 2 5 2 4 2 2" xfId="30875" xr:uid="{00000000-0005-0000-0000-0000E2690000}"/>
    <cellStyle name="Normal 2 6 2 2 5 2 4 3" xfId="22729" xr:uid="{00000000-0005-0000-0000-0000E3690000}"/>
    <cellStyle name="Normal 2 6 2 2 5 2 5" xfId="9280" xr:uid="{00000000-0005-0000-0000-0000E4690000}"/>
    <cellStyle name="Normal 2 6 2 2 5 2 5 2" xfId="25576" xr:uid="{00000000-0005-0000-0000-0000E5690000}"/>
    <cellStyle name="Normal 2 6 2 2 5 2 6" xfId="17430" xr:uid="{00000000-0005-0000-0000-0000E6690000}"/>
    <cellStyle name="Normal 2 6 2 2 5 3" xfId="1839" xr:uid="{00000000-0005-0000-0000-0000E7690000}"/>
    <cellStyle name="Normal 2 6 2 2 5 3 2" xfId="4427" xr:uid="{00000000-0005-0000-0000-0000E8690000}"/>
    <cellStyle name="Normal 2 6 2 2 5 3 2 2" xfId="12573" xr:uid="{00000000-0005-0000-0000-0000E9690000}"/>
    <cellStyle name="Normal 2 6 2 2 5 3 2 2 2" xfId="28869" xr:uid="{00000000-0005-0000-0000-0000EA690000}"/>
    <cellStyle name="Normal 2 6 2 2 5 3 2 3" xfId="20723" xr:uid="{00000000-0005-0000-0000-0000EB690000}"/>
    <cellStyle name="Normal 2 6 2 2 5 3 3" xfId="7138" xr:uid="{00000000-0005-0000-0000-0000EC690000}"/>
    <cellStyle name="Normal 2 6 2 2 5 3 3 2" xfId="15284" xr:uid="{00000000-0005-0000-0000-0000ED690000}"/>
    <cellStyle name="Normal 2 6 2 2 5 3 3 2 2" xfId="31580" xr:uid="{00000000-0005-0000-0000-0000EE690000}"/>
    <cellStyle name="Normal 2 6 2 2 5 3 3 3" xfId="23434" xr:uid="{00000000-0005-0000-0000-0000EF690000}"/>
    <cellStyle name="Normal 2 6 2 2 5 3 4" xfId="9985" xr:uid="{00000000-0005-0000-0000-0000F0690000}"/>
    <cellStyle name="Normal 2 6 2 2 5 3 4 2" xfId="26281" xr:uid="{00000000-0005-0000-0000-0000F1690000}"/>
    <cellStyle name="Normal 2 6 2 2 5 3 5" xfId="18135" xr:uid="{00000000-0005-0000-0000-0000F2690000}"/>
    <cellStyle name="Normal 2 6 2 2 5 4" xfId="3209" xr:uid="{00000000-0005-0000-0000-0000F3690000}"/>
    <cellStyle name="Normal 2 6 2 2 5 4 2" xfId="11355" xr:uid="{00000000-0005-0000-0000-0000F4690000}"/>
    <cellStyle name="Normal 2 6 2 2 5 4 2 2" xfId="27651" xr:uid="{00000000-0005-0000-0000-0000F5690000}"/>
    <cellStyle name="Normal 2 6 2 2 5 4 3" xfId="19505" xr:uid="{00000000-0005-0000-0000-0000F6690000}"/>
    <cellStyle name="Normal 2 6 2 2 5 5" xfId="5728" xr:uid="{00000000-0005-0000-0000-0000F7690000}"/>
    <cellStyle name="Normal 2 6 2 2 5 5 2" xfId="13874" xr:uid="{00000000-0005-0000-0000-0000F8690000}"/>
    <cellStyle name="Normal 2 6 2 2 5 5 2 2" xfId="30170" xr:uid="{00000000-0005-0000-0000-0000F9690000}"/>
    <cellStyle name="Normal 2 6 2 2 5 5 3" xfId="22024" xr:uid="{00000000-0005-0000-0000-0000FA690000}"/>
    <cellStyle name="Normal 2 6 2 2 5 6" xfId="8575" xr:uid="{00000000-0005-0000-0000-0000FB690000}"/>
    <cellStyle name="Normal 2 6 2 2 5 6 2" xfId="24871" xr:uid="{00000000-0005-0000-0000-0000FC690000}"/>
    <cellStyle name="Normal 2 6 2 2 5 7" xfId="16725" xr:uid="{00000000-0005-0000-0000-0000FD690000}"/>
    <cellStyle name="Normal 2 6 2 2 6" xfId="790" xr:uid="{00000000-0005-0000-0000-0000FE690000}"/>
    <cellStyle name="Normal 2 6 2 2 6 2" xfId="2200" xr:uid="{00000000-0005-0000-0000-0000FF690000}"/>
    <cellStyle name="Normal 2 6 2 2 6 2 2" xfId="4740" xr:uid="{00000000-0005-0000-0000-0000006A0000}"/>
    <cellStyle name="Normal 2 6 2 2 6 2 2 2" xfId="12886" xr:uid="{00000000-0005-0000-0000-0000016A0000}"/>
    <cellStyle name="Normal 2 6 2 2 6 2 2 2 2" xfId="29182" xr:uid="{00000000-0005-0000-0000-0000026A0000}"/>
    <cellStyle name="Normal 2 6 2 2 6 2 2 3" xfId="21036" xr:uid="{00000000-0005-0000-0000-0000036A0000}"/>
    <cellStyle name="Normal 2 6 2 2 6 2 3" xfId="7499" xr:uid="{00000000-0005-0000-0000-0000046A0000}"/>
    <cellStyle name="Normal 2 6 2 2 6 2 3 2" xfId="15645" xr:uid="{00000000-0005-0000-0000-0000056A0000}"/>
    <cellStyle name="Normal 2 6 2 2 6 2 3 2 2" xfId="31941" xr:uid="{00000000-0005-0000-0000-0000066A0000}"/>
    <cellStyle name="Normal 2 6 2 2 6 2 3 3" xfId="23795" xr:uid="{00000000-0005-0000-0000-0000076A0000}"/>
    <cellStyle name="Normal 2 6 2 2 6 2 4" xfId="10346" xr:uid="{00000000-0005-0000-0000-0000086A0000}"/>
    <cellStyle name="Normal 2 6 2 2 6 2 4 2" xfId="26642" xr:uid="{00000000-0005-0000-0000-0000096A0000}"/>
    <cellStyle name="Normal 2 6 2 2 6 2 5" xfId="18496" xr:uid="{00000000-0005-0000-0000-00000A6A0000}"/>
    <cellStyle name="Normal 2 6 2 2 6 3" xfId="3522" xr:uid="{00000000-0005-0000-0000-00000B6A0000}"/>
    <cellStyle name="Normal 2 6 2 2 6 3 2" xfId="11668" xr:uid="{00000000-0005-0000-0000-00000C6A0000}"/>
    <cellStyle name="Normal 2 6 2 2 6 3 2 2" xfId="27964" xr:uid="{00000000-0005-0000-0000-00000D6A0000}"/>
    <cellStyle name="Normal 2 6 2 2 6 3 3" xfId="19818" xr:uid="{00000000-0005-0000-0000-00000E6A0000}"/>
    <cellStyle name="Normal 2 6 2 2 6 4" xfId="6089" xr:uid="{00000000-0005-0000-0000-00000F6A0000}"/>
    <cellStyle name="Normal 2 6 2 2 6 4 2" xfId="14235" xr:uid="{00000000-0005-0000-0000-0000106A0000}"/>
    <cellStyle name="Normal 2 6 2 2 6 4 2 2" xfId="30531" xr:uid="{00000000-0005-0000-0000-0000116A0000}"/>
    <cellStyle name="Normal 2 6 2 2 6 4 3" xfId="22385" xr:uid="{00000000-0005-0000-0000-0000126A0000}"/>
    <cellStyle name="Normal 2 6 2 2 6 5" xfId="8936" xr:uid="{00000000-0005-0000-0000-0000136A0000}"/>
    <cellStyle name="Normal 2 6 2 2 6 5 2" xfId="25232" xr:uid="{00000000-0005-0000-0000-0000146A0000}"/>
    <cellStyle name="Normal 2 6 2 2 6 6" xfId="17086" xr:uid="{00000000-0005-0000-0000-0000156A0000}"/>
    <cellStyle name="Normal 2 6 2 2 7" xfId="1495" xr:uid="{00000000-0005-0000-0000-0000166A0000}"/>
    <cellStyle name="Normal 2 6 2 2 7 2" xfId="4131" xr:uid="{00000000-0005-0000-0000-0000176A0000}"/>
    <cellStyle name="Normal 2 6 2 2 7 2 2" xfId="12277" xr:uid="{00000000-0005-0000-0000-0000186A0000}"/>
    <cellStyle name="Normal 2 6 2 2 7 2 2 2" xfId="28573" xr:uid="{00000000-0005-0000-0000-0000196A0000}"/>
    <cellStyle name="Normal 2 6 2 2 7 2 3" xfId="20427" xr:uid="{00000000-0005-0000-0000-00001A6A0000}"/>
    <cellStyle name="Normal 2 6 2 2 7 3" xfId="6794" xr:uid="{00000000-0005-0000-0000-00001B6A0000}"/>
    <cellStyle name="Normal 2 6 2 2 7 3 2" xfId="14940" xr:uid="{00000000-0005-0000-0000-00001C6A0000}"/>
    <cellStyle name="Normal 2 6 2 2 7 3 2 2" xfId="31236" xr:uid="{00000000-0005-0000-0000-00001D6A0000}"/>
    <cellStyle name="Normal 2 6 2 2 7 3 3" xfId="23090" xr:uid="{00000000-0005-0000-0000-00001E6A0000}"/>
    <cellStyle name="Normal 2 6 2 2 7 4" xfId="9641" xr:uid="{00000000-0005-0000-0000-00001F6A0000}"/>
    <cellStyle name="Normal 2 6 2 2 7 4 2" xfId="25937" xr:uid="{00000000-0005-0000-0000-0000206A0000}"/>
    <cellStyle name="Normal 2 6 2 2 7 5" xfId="17791" xr:uid="{00000000-0005-0000-0000-0000216A0000}"/>
    <cellStyle name="Normal 2 6 2 2 8" xfId="2913" xr:uid="{00000000-0005-0000-0000-0000226A0000}"/>
    <cellStyle name="Normal 2 6 2 2 8 2" xfId="11059" xr:uid="{00000000-0005-0000-0000-0000236A0000}"/>
    <cellStyle name="Normal 2 6 2 2 8 2 2" xfId="27355" xr:uid="{00000000-0005-0000-0000-0000246A0000}"/>
    <cellStyle name="Normal 2 6 2 2 8 3" xfId="19209" xr:uid="{00000000-0005-0000-0000-0000256A0000}"/>
    <cellStyle name="Normal 2 6 2 2 9" xfId="5384" xr:uid="{00000000-0005-0000-0000-0000266A0000}"/>
    <cellStyle name="Normal 2 6 2 2 9 2" xfId="13530" xr:uid="{00000000-0005-0000-0000-0000276A0000}"/>
    <cellStyle name="Normal 2 6 2 2 9 2 2" xfId="29826" xr:uid="{00000000-0005-0000-0000-0000286A0000}"/>
    <cellStyle name="Normal 2 6 2 2 9 3" xfId="21680" xr:uid="{00000000-0005-0000-0000-0000296A0000}"/>
    <cellStyle name="Normal 2 6 2 3" xfId="130" xr:uid="{00000000-0005-0000-0000-00002A6A0000}"/>
    <cellStyle name="Normal 2 6 2 3 2" xfId="474" xr:uid="{00000000-0005-0000-0000-00002B6A0000}"/>
    <cellStyle name="Normal 2 6 2 3 2 2" xfId="1180" xr:uid="{00000000-0005-0000-0000-00002C6A0000}"/>
    <cellStyle name="Normal 2 6 2 3 2 2 2" xfId="2590" xr:uid="{00000000-0005-0000-0000-00002D6A0000}"/>
    <cellStyle name="Normal 2 6 2 3 2 2 2 2" xfId="5074" xr:uid="{00000000-0005-0000-0000-00002E6A0000}"/>
    <cellStyle name="Normal 2 6 2 3 2 2 2 2 2" xfId="13220" xr:uid="{00000000-0005-0000-0000-00002F6A0000}"/>
    <cellStyle name="Normal 2 6 2 3 2 2 2 2 2 2" xfId="29516" xr:uid="{00000000-0005-0000-0000-0000306A0000}"/>
    <cellStyle name="Normal 2 6 2 3 2 2 2 2 3" xfId="21370" xr:uid="{00000000-0005-0000-0000-0000316A0000}"/>
    <cellStyle name="Normal 2 6 2 3 2 2 2 3" xfId="7889" xr:uid="{00000000-0005-0000-0000-0000326A0000}"/>
    <cellStyle name="Normal 2 6 2 3 2 2 2 3 2" xfId="16035" xr:uid="{00000000-0005-0000-0000-0000336A0000}"/>
    <cellStyle name="Normal 2 6 2 3 2 2 2 3 2 2" xfId="32331" xr:uid="{00000000-0005-0000-0000-0000346A0000}"/>
    <cellStyle name="Normal 2 6 2 3 2 2 2 3 3" xfId="24185" xr:uid="{00000000-0005-0000-0000-0000356A0000}"/>
    <cellStyle name="Normal 2 6 2 3 2 2 2 4" xfId="10736" xr:uid="{00000000-0005-0000-0000-0000366A0000}"/>
    <cellStyle name="Normal 2 6 2 3 2 2 2 4 2" xfId="27032" xr:uid="{00000000-0005-0000-0000-0000376A0000}"/>
    <cellStyle name="Normal 2 6 2 3 2 2 2 5" xfId="18886" xr:uid="{00000000-0005-0000-0000-0000386A0000}"/>
    <cellStyle name="Normal 2 6 2 3 2 2 3" xfId="3856" xr:uid="{00000000-0005-0000-0000-0000396A0000}"/>
    <cellStyle name="Normal 2 6 2 3 2 2 3 2" xfId="12002" xr:uid="{00000000-0005-0000-0000-00003A6A0000}"/>
    <cellStyle name="Normal 2 6 2 3 2 2 3 2 2" xfId="28298" xr:uid="{00000000-0005-0000-0000-00003B6A0000}"/>
    <cellStyle name="Normal 2 6 2 3 2 2 3 3" xfId="20152" xr:uid="{00000000-0005-0000-0000-00003C6A0000}"/>
    <cellStyle name="Normal 2 6 2 3 2 2 4" xfId="6479" xr:uid="{00000000-0005-0000-0000-00003D6A0000}"/>
    <cellStyle name="Normal 2 6 2 3 2 2 4 2" xfId="14625" xr:uid="{00000000-0005-0000-0000-00003E6A0000}"/>
    <cellStyle name="Normal 2 6 2 3 2 2 4 2 2" xfId="30921" xr:uid="{00000000-0005-0000-0000-00003F6A0000}"/>
    <cellStyle name="Normal 2 6 2 3 2 2 4 3" xfId="22775" xr:uid="{00000000-0005-0000-0000-0000406A0000}"/>
    <cellStyle name="Normal 2 6 2 3 2 2 5" xfId="9326" xr:uid="{00000000-0005-0000-0000-0000416A0000}"/>
    <cellStyle name="Normal 2 6 2 3 2 2 5 2" xfId="25622" xr:uid="{00000000-0005-0000-0000-0000426A0000}"/>
    <cellStyle name="Normal 2 6 2 3 2 2 6" xfId="17476" xr:uid="{00000000-0005-0000-0000-0000436A0000}"/>
    <cellStyle name="Normal 2 6 2 3 2 3" xfId="1885" xr:uid="{00000000-0005-0000-0000-0000446A0000}"/>
    <cellStyle name="Normal 2 6 2 3 2 3 2" xfId="4465" xr:uid="{00000000-0005-0000-0000-0000456A0000}"/>
    <cellStyle name="Normal 2 6 2 3 2 3 2 2" xfId="12611" xr:uid="{00000000-0005-0000-0000-0000466A0000}"/>
    <cellStyle name="Normal 2 6 2 3 2 3 2 2 2" xfId="28907" xr:uid="{00000000-0005-0000-0000-0000476A0000}"/>
    <cellStyle name="Normal 2 6 2 3 2 3 2 3" xfId="20761" xr:uid="{00000000-0005-0000-0000-0000486A0000}"/>
    <cellStyle name="Normal 2 6 2 3 2 3 3" xfId="7184" xr:uid="{00000000-0005-0000-0000-0000496A0000}"/>
    <cellStyle name="Normal 2 6 2 3 2 3 3 2" xfId="15330" xr:uid="{00000000-0005-0000-0000-00004A6A0000}"/>
    <cellStyle name="Normal 2 6 2 3 2 3 3 2 2" xfId="31626" xr:uid="{00000000-0005-0000-0000-00004B6A0000}"/>
    <cellStyle name="Normal 2 6 2 3 2 3 3 3" xfId="23480" xr:uid="{00000000-0005-0000-0000-00004C6A0000}"/>
    <cellStyle name="Normal 2 6 2 3 2 3 4" xfId="10031" xr:uid="{00000000-0005-0000-0000-00004D6A0000}"/>
    <cellStyle name="Normal 2 6 2 3 2 3 4 2" xfId="26327" xr:uid="{00000000-0005-0000-0000-00004E6A0000}"/>
    <cellStyle name="Normal 2 6 2 3 2 3 5" xfId="18181" xr:uid="{00000000-0005-0000-0000-00004F6A0000}"/>
    <cellStyle name="Normal 2 6 2 3 2 4" xfId="3247" xr:uid="{00000000-0005-0000-0000-0000506A0000}"/>
    <cellStyle name="Normal 2 6 2 3 2 4 2" xfId="11393" xr:uid="{00000000-0005-0000-0000-0000516A0000}"/>
    <cellStyle name="Normal 2 6 2 3 2 4 2 2" xfId="27689" xr:uid="{00000000-0005-0000-0000-0000526A0000}"/>
    <cellStyle name="Normal 2 6 2 3 2 4 3" xfId="19543" xr:uid="{00000000-0005-0000-0000-0000536A0000}"/>
    <cellStyle name="Normal 2 6 2 3 2 5" xfId="5774" xr:uid="{00000000-0005-0000-0000-0000546A0000}"/>
    <cellStyle name="Normal 2 6 2 3 2 5 2" xfId="13920" xr:uid="{00000000-0005-0000-0000-0000556A0000}"/>
    <cellStyle name="Normal 2 6 2 3 2 5 2 2" xfId="30216" xr:uid="{00000000-0005-0000-0000-0000566A0000}"/>
    <cellStyle name="Normal 2 6 2 3 2 5 3" xfId="22070" xr:uid="{00000000-0005-0000-0000-0000576A0000}"/>
    <cellStyle name="Normal 2 6 2 3 2 6" xfId="8621" xr:uid="{00000000-0005-0000-0000-0000586A0000}"/>
    <cellStyle name="Normal 2 6 2 3 2 6 2" xfId="24917" xr:uid="{00000000-0005-0000-0000-0000596A0000}"/>
    <cellStyle name="Normal 2 6 2 3 2 7" xfId="16771" xr:uid="{00000000-0005-0000-0000-00005A6A0000}"/>
    <cellStyle name="Normal 2 6 2 3 3" xfId="836" xr:uid="{00000000-0005-0000-0000-00005B6A0000}"/>
    <cellStyle name="Normal 2 6 2 3 3 2" xfId="2246" xr:uid="{00000000-0005-0000-0000-00005C6A0000}"/>
    <cellStyle name="Normal 2 6 2 3 3 2 2" xfId="4778" xr:uid="{00000000-0005-0000-0000-00005D6A0000}"/>
    <cellStyle name="Normal 2 6 2 3 3 2 2 2" xfId="12924" xr:uid="{00000000-0005-0000-0000-00005E6A0000}"/>
    <cellStyle name="Normal 2 6 2 3 3 2 2 2 2" xfId="29220" xr:uid="{00000000-0005-0000-0000-00005F6A0000}"/>
    <cellStyle name="Normal 2 6 2 3 3 2 2 3" xfId="21074" xr:uid="{00000000-0005-0000-0000-0000606A0000}"/>
    <cellStyle name="Normal 2 6 2 3 3 2 3" xfId="7545" xr:uid="{00000000-0005-0000-0000-0000616A0000}"/>
    <cellStyle name="Normal 2 6 2 3 3 2 3 2" xfId="15691" xr:uid="{00000000-0005-0000-0000-0000626A0000}"/>
    <cellStyle name="Normal 2 6 2 3 3 2 3 2 2" xfId="31987" xr:uid="{00000000-0005-0000-0000-0000636A0000}"/>
    <cellStyle name="Normal 2 6 2 3 3 2 3 3" xfId="23841" xr:uid="{00000000-0005-0000-0000-0000646A0000}"/>
    <cellStyle name="Normal 2 6 2 3 3 2 4" xfId="10392" xr:uid="{00000000-0005-0000-0000-0000656A0000}"/>
    <cellStyle name="Normal 2 6 2 3 3 2 4 2" xfId="26688" xr:uid="{00000000-0005-0000-0000-0000666A0000}"/>
    <cellStyle name="Normal 2 6 2 3 3 2 5" xfId="18542" xr:uid="{00000000-0005-0000-0000-0000676A0000}"/>
    <cellStyle name="Normal 2 6 2 3 3 3" xfId="3560" xr:uid="{00000000-0005-0000-0000-0000686A0000}"/>
    <cellStyle name="Normal 2 6 2 3 3 3 2" xfId="11706" xr:uid="{00000000-0005-0000-0000-0000696A0000}"/>
    <cellStyle name="Normal 2 6 2 3 3 3 2 2" xfId="28002" xr:uid="{00000000-0005-0000-0000-00006A6A0000}"/>
    <cellStyle name="Normal 2 6 2 3 3 3 3" xfId="19856" xr:uid="{00000000-0005-0000-0000-00006B6A0000}"/>
    <cellStyle name="Normal 2 6 2 3 3 4" xfId="6135" xr:uid="{00000000-0005-0000-0000-00006C6A0000}"/>
    <cellStyle name="Normal 2 6 2 3 3 4 2" xfId="14281" xr:uid="{00000000-0005-0000-0000-00006D6A0000}"/>
    <cellStyle name="Normal 2 6 2 3 3 4 2 2" xfId="30577" xr:uid="{00000000-0005-0000-0000-00006E6A0000}"/>
    <cellStyle name="Normal 2 6 2 3 3 4 3" xfId="22431" xr:uid="{00000000-0005-0000-0000-00006F6A0000}"/>
    <cellStyle name="Normal 2 6 2 3 3 5" xfId="8982" xr:uid="{00000000-0005-0000-0000-0000706A0000}"/>
    <cellStyle name="Normal 2 6 2 3 3 5 2" xfId="25278" xr:uid="{00000000-0005-0000-0000-0000716A0000}"/>
    <cellStyle name="Normal 2 6 2 3 3 6" xfId="17132" xr:uid="{00000000-0005-0000-0000-0000726A0000}"/>
    <cellStyle name="Normal 2 6 2 3 4" xfId="1541" xr:uid="{00000000-0005-0000-0000-0000736A0000}"/>
    <cellStyle name="Normal 2 6 2 3 4 2" xfId="4169" xr:uid="{00000000-0005-0000-0000-0000746A0000}"/>
    <cellStyle name="Normal 2 6 2 3 4 2 2" xfId="12315" xr:uid="{00000000-0005-0000-0000-0000756A0000}"/>
    <cellStyle name="Normal 2 6 2 3 4 2 2 2" xfId="28611" xr:uid="{00000000-0005-0000-0000-0000766A0000}"/>
    <cellStyle name="Normal 2 6 2 3 4 2 3" xfId="20465" xr:uid="{00000000-0005-0000-0000-0000776A0000}"/>
    <cellStyle name="Normal 2 6 2 3 4 3" xfId="6840" xr:uid="{00000000-0005-0000-0000-0000786A0000}"/>
    <cellStyle name="Normal 2 6 2 3 4 3 2" xfId="14986" xr:uid="{00000000-0005-0000-0000-0000796A0000}"/>
    <cellStyle name="Normal 2 6 2 3 4 3 2 2" xfId="31282" xr:uid="{00000000-0005-0000-0000-00007A6A0000}"/>
    <cellStyle name="Normal 2 6 2 3 4 3 3" xfId="23136" xr:uid="{00000000-0005-0000-0000-00007B6A0000}"/>
    <cellStyle name="Normal 2 6 2 3 4 4" xfId="9687" xr:uid="{00000000-0005-0000-0000-00007C6A0000}"/>
    <cellStyle name="Normal 2 6 2 3 4 4 2" xfId="25983" xr:uid="{00000000-0005-0000-0000-00007D6A0000}"/>
    <cellStyle name="Normal 2 6 2 3 4 5" xfId="17837" xr:uid="{00000000-0005-0000-0000-00007E6A0000}"/>
    <cellStyle name="Normal 2 6 2 3 5" xfId="2951" xr:uid="{00000000-0005-0000-0000-00007F6A0000}"/>
    <cellStyle name="Normal 2 6 2 3 5 2" xfId="11097" xr:uid="{00000000-0005-0000-0000-0000806A0000}"/>
    <cellStyle name="Normal 2 6 2 3 5 2 2" xfId="27393" xr:uid="{00000000-0005-0000-0000-0000816A0000}"/>
    <cellStyle name="Normal 2 6 2 3 5 3" xfId="19247" xr:uid="{00000000-0005-0000-0000-0000826A0000}"/>
    <cellStyle name="Normal 2 6 2 3 6" xfId="5430" xr:uid="{00000000-0005-0000-0000-0000836A0000}"/>
    <cellStyle name="Normal 2 6 2 3 6 2" xfId="13576" xr:uid="{00000000-0005-0000-0000-0000846A0000}"/>
    <cellStyle name="Normal 2 6 2 3 6 2 2" xfId="29872" xr:uid="{00000000-0005-0000-0000-0000856A0000}"/>
    <cellStyle name="Normal 2 6 2 3 6 3" xfId="21726" xr:uid="{00000000-0005-0000-0000-0000866A0000}"/>
    <cellStyle name="Normal 2 6 2 3 7" xfId="8277" xr:uid="{00000000-0005-0000-0000-0000876A0000}"/>
    <cellStyle name="Normal 2 6 2 3 7 2" xfId="24573" xr:uid="{00000000-0005-0000-0000-0000886A0000}"/>
    <cellStyle name="Normal 2 6 2 3 8" xfId="16427" xr:uid="{00000000-0005-0000-0000-0000896A0000}"/>
    <cellStyle name="Normal 2 6 2 4" xfId="214" xr:uid="{00000000-0005-0000-0000-00008A6A0000}"/>
    <cellStyle name="Normal 2 6 2 4 2" xfId="558" xr:uid="{00000000-0005-0000-0000-00008B6A0000}"/>
    <cellStyle name="Normal 2 6 2 4 2 2" xfId="1264" xr:uid="{00000000-0005-0000-0000-00008C6A0000}"/>
    <cellStyle name="Normal 2 6 2 4 2 2 2" xfId="2674" xr:uid="{00000000-0005-0000-0000-00008D6A0000}"/>
    <cellStyle name="Normal 2 6 2 4 2 2 2 2" xfId="5148" xr:uid="{00000000-0005-0000-0000-00008E6A0000}"/>
    <cellStyle name="Normal 2 6 2 4 2 2 2 2 2" xfId="13294" xr:uid="{00000000-0005-0000-0000-00008F6A0000}"/>
    <cellStyle name="Normal 2 6 2 4 2 2 2 2 2 2" xfId="29590" xr:uid="{00000000-0005-0000-0000-0000906A0000}"/>
    <cellStyle name="Normal 2 6 2 4 2 2 2 2 3" xfId="21444" xr:uid="{00000000-0005-0000-0000-0000916A0000}"/>
    <cellStyle name="Normal 2 6 2 4 2 2 2 3" xfId="7973" xr:uid="{00000000-0005-0000-0000-0000926A0000}"/>
    <cellStyle name="Normal 2 6 2 4 2 2 2 3 2" xfId="16119" xr:uid="{00000000-0005-0000-0000-0000936A0000}"/>
    <cellStyle name="Normal 2 6 2 4 2 2 2 3 2 2" xfId="32415" xr:uid="{00000000-0005-0000-0000-0000946A0000}"/>
    <cellStyle name="Normal 2 6 2 4 2 2 2 3 3" xfId="24269" xr:uid="{00000000-0005-0000-0000-0000956A0000}"/>
    <cellStyle name="Normal 2 6 2 4 2 2 2 4" xfId="10820" xr:uid="{00000000-0005-0000-0000-0000966A0000}"/>
    <cellStyle name="Normal 2 6 2 4 2 2 2 4 2" xfId="27116" xr:uid="{00000000-0005-0000-0000-0000976A0000}"/>
    <cellStyle name="Normal 2 6 2 4 2 2 2 5" xfId="18970" xr:uid="{00000000-0005-0000-0000-0000986A0000}"/>
    <cellStyle name="Normal 2 6 2 4 2 2 3" xfId="3930" xr:uid="{00000000-0005-0000-0000-0000996A0000}"/>
    <cellStyle name="Normal 2 6 2 4 2 2 3 2" xfId="12076" xr:uid="{00000000-0005-0000-0000-00009A6A0000}"/>
    <cellStyle name="Normal 2 6 2 4 2 2 3 2 2" xfId="28372" xr:uid="{00000000-0005-0000-0000-00009B6A0000}"/>
    <cellStyle name="Normal 2 6 2 4 2 2 3 3" xfId="20226" xr:uid="{00000000-0005-0000-0000-00009C6A0000}"/>
    <cellStyle name="Normal 2 6 2 4 2 2 4" xfId="6563" xr:uid="{00000000-0005-0000-0000-00009D6A0000}"/>
    <cellStyle name="Normal 2 6 2 4 2 2 4 2" xfId="14709" xr:uid="{00000000-0005-0000-0000-00009E6A0000}"/>
    <cellStyle name="Normal 2 6 2 4 2 2 4 2 2" xfId="31005" xr:uid="{00000000-0005-0000-0000-00009F6A0000}"/>
    <cellStyle name="Normal 2 6 2 4 2 2 4 3" xfId="22859" xr:uid="{00000000-0005-0000-0000-0000A06A0000}"/>
    <cellStyle name="Normal 2 6 2 4 2 2 5" xfId="9410" xr:uid="{00000000-0005-0000-0000-0000A16A0000}"/>
    <cellStyle name="Normal 2 6 2 4 2 2 5 2" xfId="25706" xr:uid="{00000000-0005-0000-0000-0000A26A0000}"/>
    <cellStyle name="Normal 2 6 2 4 2 2 6" xfId="17560" xr:uid="{00000000-0005-0000-0000-0000A36A0000}"/>
    <cellStyle name="Normal 2 6 2 4 2 3" xfId="1969" xr:uid="{00000000-0005-0000-0000-0000A46A0000}"/>
    <cellStyle name="Normal 2 6 2 4 2 3 2" xfId="4539" xr:uid="{00000000-0005-0000-0000-0000A56A0000}"/>
    <cellStyle name="Normal 2 6 2 4 2 3 2 2" xfId="12685" xr:uid="{00000000-0005-0000-0000-0000A66A0000}"/>
    <cellStyle name="Normal 2 6 2 4 2 3 2 2 2" xfId="28981" xr:uid="{00000000-0005-0000-0000-0000A76A0000}"/>
    <cellStyle name="Normal 2 6 2 4 2 3 2 3" xfId="20835" xr:uid="{00000000-0005-0000-0000-0000A86A0000}"/>
    <cellStyle name="Normal 2 6 2 4 2 3 3" xfId="7268" xr:uid="{00000000-0005-0000-0000-0000A96A0000}"/>
    <cellStyle name="Normal 2 6 2 4 2 3 3 2" xfId="15414" xr:uid="{00000000-0005-0000-0000-0000AA6A0000}"/>
    <cellStyle name="Normal 2 6 2 4 2 3 3 2 2" xfId="31710" xr:uid="{00000000-0005-0000-0000-0000AB6A0000}"/>
    <cellStyle name="Normal 2 6 2 4 2 3 3 3" xfId="23564" xr:uid="{00000000-0005-0000-0000-0000AC6A0000}"/>
    <cellStyle name="Normal 2 6 2 4 2 3 4" xfId="10115" xr:uid="{00000000-0005-0000-0000-0000AD6A0000}"/>
    <cellStyle name="Normal 2 6 2 4 2 3 4 2" xfId="26411" xr:uid="{00000000-0005-0000-0000-0000AE6A0000}"/>
    <cellStyle name="Normal 2 6 2 4 2 3 5" xfId="18265" xr:uid="{00000000-0005-0000-0000-0000AF6A0000}"/>
    <cellStyle name="Normal 2 6 2 4 2 4" xfId="3321" xr:uid="{00000000-0005-0000-0000-0000B06A0000}"/>
    <cellStyle name="Normal 2 6 2 4 2 4 2" xfId="11467" xr:uid="{00000000-0005-0000-0000-0000B16A0000}"/>
    <cellStyle name="Normal 2 6 2 4 2 4 2 2" xfId="27763" xr:uid="{00000000-0005-0000-0000-0000B26A0000}"/>
    <cellStyle name="Normal 2 6 2 4 2 4 3" xfId="19617" xr:uid="{00000000-0005-0000-0000-0000B36A0000}"/>
    <cellStyle name="Normal 2 6 2 4 2 5" xfId="5858" xr:uid="{00000000-0005-0000-0000-0000B46A0000}"/>
    <cellStyle name="Normal 2 6 2 4 2 5 2" xfId="14004" xr:uid="{00000000-0005-0000-0000-0000B56A0000}"/>
    <cellStyle name="Normal 2 6 2 4 2 5 2 2" xfId="30300" xr:uid="{00000000-0005-0000-0000-0000B66A0000}"/>
    <cellStyle name="Normal 2 6 2 4 2 5 3" xfId="22154" xr:uid="{00000000-0005-0000-0000-0000B76A0000}"/>
    <cellStyle name="Normal 2 6 2 4 2 6" xfId="8705" xr:uid="{00000000-0005-0000-0000-0000B86A0000}"/>
    <cellStyle name="Normal 2 6 2 4 2 6 2" xfId="25001" xr:uid="{00000000-0005-0000-0000-0000B96A0000}"/>
    <cellStyle name="Normal 2 6 2 4 2 7" xfId="16855" xr:uid="{00000000-0005-0000-0000-0000BA6A0000}"/>
    <cellStyle name="Normal 2 6 2 4 3" xfId="920" xr:uid="{00000000-0005-0000-0000-0000BB6A0000}"/>
    <cellStyle name="Normal 2 6 2 4 3 2" xfId="2330" xr:uid="{00000000-0005-0000-0000-0000BC6A0000}"/>
    <cellStyle name="Normal 2 6 2 4 3 2 2" xfId="4852" xr:uid="{00000000-0005-0000-0000-0000BD6A0000}"/>
    <cellStyle name="Normal 2 6 2 4 3 2 2 2" xfId="12998" xr:uid="{00000000-0005-0000-0000-0000BE6A0000}"/>
    <cellStyle name="Normal 2 6 2 4 3 2 2 2 2" xfId="29294" xr:uid="{00000000-0005-0000-0000-0000BF6A0000}"/>
    <cellStyle name="Normal 2 6 2 4 3 2 2 3" xfId="21148" xr:uid="{00000000-0005-0000-0000-0000C06A0000}"/>
    <cellStyle name="Normal 2 6 2 4 3 2 3" xfId="7629" xr:uid="{00000000-0005-0000-0000-0000C16A0000}"/>
    <cellStyle name="Normal 2 6 2 4 3 2 3 2" xfId="15775" xr:uid="{00000000-0005-0000-0000-0000C26A0000}"/>
    <cellStyle name="Normal 2 6 2 4 3 2 3 2 2" xfId="32071" xr:uid="{00000000-0005-0000-0000-0000C36A0000}"/>
    <cellStyle name="Normal 2 6 2 4 3 2 3 3" xfId="23925" xr:uid="{00000000-0005-0000-0000-0000C46A0000}"/>
    <cellStyle name="Normal 2 6 2 4 3 2 4" xfId="10476" xr:uid="{00000000-0005-0000-0000-0000C56A0000}"/>
    <cellStyle name="Normal 2 6 2 4 3 2 4 2" xfId="26772" xr:uid="{00000000-0005-0000-0000-0000C66A0000}"/>
    <cellStyle name="Normal 2 6 2 4 3 2 5" xfId="18626" xr:uid="{00000000-0005-0000-0000-0000C76A0000}"/>
    <cellStyle name="Normal 2 6 2 4 3 3" xfId="3634" xr:uid="{00000000-0005-0000-0000-0000C86A0000}"/>
    <cellStyle name="Normal 2 6 2 4 3 3 2" xfId="11780" xr:uid="{00000000-0005-0000-0000-0000C96A0000}"/>
    <cellStyle name="Normal 2 6 2 4 3 3 2 2" xfId="28076" xr:uid="{00000000-0005-0000-0000-0000CA6A0000}"/>
    <cellStyle name="Normal 2 6 2 4 3 3 3" xfId="19930" xr:uid="{00000000-0005-0000-0000-0000CB6A0000}"/>
    <cellStyle name="Normal 2 6 2 4 3 4" xfId="6219" xr:uid="{00000000-0005-0000-0000-0000CC6A0000}"/>
    <cellStyle name="Normal 2 6 2 4 3 4 2" xfId="14365" xr:uid="{00000000-0005-0000-0000-0000CD6A0000}"/>
    <cellStyle name="Normal 2 6 2 4 3 4 2 2" xfId="30661" xr:uid="{00000000-0005-0000-0000-0000CE6A0000}"/>
    <cellStyle name="Normal 2 6 2 4 3 4 3" xfId="22515" xr:uid="{00000000-0005-0000-0000-0000CF6A0000}"/>
    <cellStyle name="Normal 2 6 2 4 3 5" xfId="9066" xr:uid="{00000000-0005-0000-0000-0000D06A0000}"/>
    <cellStyle name="Normal 2 6 2 4 3 5 2" xfId="25362" xr:uid="{00000000-0005-0000-0000-0000D16A0000}"/>
    <cellStyle name="Normal 2 6 2 4 3 6" xfId="17216" xr:uid="{00000000-0005-0000-0000-0000D26A0000}"/>
    <cellStyle name="Normal 2 6 2 4 4" xfId="1625" xr:uid="{00000000-0005-0000-0000-0000D36A0000}"/>
    <cellStyle name="Normal 2 6 2 4 4 2" xfId="4243" xr:uid="{00000000-0005-0000-0000-0000D46A0000}"/>
    <cellStyle name="Normal 2 6 2 4 4 2 2" xfId="12389" xr:uid="{00000000-0005-0000-0000-0000D56A0000}"/>
    <cellStyle name="Normal 2 6 2 4 4 2 2 2" xfId="28685" xr:uid="{00000000-0005-0000-0000-0000D66A0000}"/>
    <cellStyle name="Normal 2 6 2 4 4 2 3" xfId="20539" xr:uid="{00000000-0005-0000-0000-0000D76A0000}"/>
    <cellStyle name="Normal 2 6 2 4 4 3" xfId="6924" xr:uid="{00000000-0005-0000-0000-0000D86A0000}"/>
    <cellStyle name="Normal 2 6 2 4 4 3 2" xfId="15070" xr:uid="{00000000-0005-0000-0000-0000D96A0000}"/>
    <cellStyle name="Normal 2 6 2 4 4 3 2 2" xfId="31366" xr:uid="{00000000-0005-0000-0000-0000DA6A0000}"/>
    <cellStyle name="Normal 2 6 2 4 4 3 3" xfId="23220" xr:uid="{00000000-0005-0000-0000-0000DB6A0000}"/>
    <cellStyle name="Normal 2 6 2 4 4 4" xfId="9771" xr:uid="{00000000-0005-0000-0000-0000DC6A0000}"/>
    <cellStyle name="Normal 2 6 2 4 4 4 2" xfId="26067" xr:uid="{00000000-0005-0000-0000-0000DD6A0000}"/>
    <cellStyle name="Normal 2 6 2 4 4 5" xfId="17921" xr:uid="{00000000-0005-0000-0000-0000DE6A0000}"/>
    <cellStyle name="Normal 2 6 2 4 5" xfId="3025" xr:uid="{00000000-0005-0000-0000-0000DF6A0000}"/>
    <cellStyle name="Normal 2 6 2 4 5 2" xfId="11171" xr:uid="{00000000-0005-0000-0000-0000E06A0000}"/>
    <cellStyle name="Normal 2 6 2 4 5 2 2" xfId="27467" xr:uid="{00000000-0005-0000-0000-0000E16A0000}"/>
    <cellStyle name="Normal 2 6 2 4 5 3" xfId="19321" xr:uid="{00000000-0005-0000-0000-0000E26A0000}"/>
    <cellStyle name="Normal 2 6 2 4 6" xfId="5514" xr:uid="{00000000-0005-0000-0000-0000E36A0000}"/>
    <cellStyle name="Normal 2 6 2 4 6 2" xfId="13660" xr:uid="{00000000-0005-0000-0000-0000E46A0000}"/>
    <cellStyle name="Normal 2 6 2 4 6 2 2" xfId="29956" xr:uid="{00000000-0005-0000-0000-0000E56A0000}"/>
    <cellStyle name="Normal 2 6 2 4 6 3" xfId="21810" xr:uid="{00000000-0005-0000-0000-0000E66A0000}"/>
    <cellStyle name="Normal 2 6 2 4 7" xfId="8361" xr:uid="{00000000-0005-0000-0000-0000E76A0000}"/>
    <cellStyle name="Normal 2 6 2 4 7 2" xfId="24657" xr:uid="{00000000-0005-0000-0000-0000E86A0000}"/>
    <cellStyle name="Normal 2 6 2 4 8" xfId="16511" xr:uid="{00000000-0005-0000-0000-0000E96A0000}"/>
    <cellStyle name="Normal 2 6 2 5" xfId="294" xr:uid="{00000000-0005-0000-0000-0000EA6A0000}"/>
    <cellStyle name="Normal 2 6 2 5 2" xfId="638" xr:uid="{00000000-0005-0000-0000-0000EB6A0000}"/>
    <cellStyle name="Normal 2 6 2 5 2 2" xfId="1344" xr:uid="{00000000-0005-0000-0000-0000EC6A0000}"/>
    <cellStyle name="Normal 2 6 2 5 2 2 2" xfId="2754" xr:uid="{00000000-0005-0000-0000-0000ED6A0000}"/>
    <cellStyle name="Normal 2 6 2 5 2 2 2 2" xfId="5222" xr:uid="{00000000-0005-0000-0000-0000EE6A0000}"/>
    <cellStyle name="Normal 2 6 2 5 2 2 2 2 2" xfId="13368" xr:uid="{00000000-0005-0000-0000-0000EF6A0000}"/>
    <cellStyle name="Normal 2 6 2 5 2 2 2 2 2 2" xfId="29664" xr:uid="{00000000-0005-0000-0000-0000F06A0000}"/>
    <cellStyle name="Normal 2 6 2 5 2 2 2 2 3" xfId="21518" xr:uid="{00000000-0005-0000-0000-0000F16A0000}"/>
    <cellStyle name="Normal 2 6 2 5 2 2 2 3" xfId="8053" xr:uid="{00000000-0005-0000-0000-0000F26A0000}"/>
    <cellStyle name="Normal 2 6 2 5 2 2 2 3 2" xfId="16199" xr:uid="{00000000-0005-0000-0000-0000F36A0000}"/>
    <cellStyle name="Normal 2 6 2 5 2 2 2 3 2 2" xfId="32495" xr:uid="{00000000-0005-0000-0000-0000F46A0000}"/>
    <cellStyle name="Normal 2 6 2 5 2 2 2 3 3" xfId="24349" xr:uid="{00000000-0005-0000-0000-0000F56A0000}"/>
    <cellStyle name="Normal 2 6 2 5 2 2 2 4" xfId="10900" xr:uid="{00000000-0005-0000-0000-0000F66A0000}"/>
    <cellStyle name="Normal 2 6 2 5 2 2 2 4 2" xfId="27196" xr:uid="{00000000-0005-0000-0000-0000F76A0000}"/>
    <cellStyle name="Normal 2 6 2 5 2 2 2 5" xfId="19050" xr:uid="{00000000-0005-0000-0000-0000F86A0000}"/>
    <cellStyle name="Normal 2 6 2 5 2 2 3" xfId="4004" xr:uid="{00000000-0005-0000-0000-0000F96A0000}"/>
    <cellStyle name="Normal 2 6 2 5 2 2 3 2" xfId="12150" xr:uid="{00000000-0005-0000-0000-0000FA6A0000}"/>
    <cellStyle name="Normal 2 6 2 5 2 2 3 2 2" xfId="28446" xr:uid="{00000000-0005-0000-0000-0000FB6A0000}"/>
    <cellStyle name="Normal 2 6 2 5 2 2 3 3" xfId="20300" xr:uid="{00000000-0005-0000-0000-0000FC6A0000}"/>
    <cellStyle name="Normal 2 6 2 5 2 2 4" xfId="6643" xr:uid="{00000000-0005-0000-0000-0000FD6A0000}"/>
    <cellStyle name="Normal 2 6 2 5 2 2 4 2" xfId="14789" xr:uid="{00000000-0005-0000-0000-0000FE6A0000}"/>
    <cellStyle name="Normal 2 6 2 5 2 2 4 2 2" xfId="31085" xr:uid="{00000000-0005-0000-0000-0000FF6A0000}"/>
    <cellStyle name="Normal 2 6 2 5 2 2 4 3" xfId="22939" xr:uid="{00000000-0005-0000-0000-0000006B0000}"/>
    <cellStyle name="Normal 2 6 2 5 2 2 5" xfId="9490" xr:uid="{00000000-0005-0000-0000-0000016B0000}"/>
    <cellStyle name="Normal 2 6 2 5 2 2 5 2" xfId="25786" xr:uid="{00000000-0005-0000-0000-0000026B0000}"/>
    <cellStyle name="Normal 2 6 2 5 2 2 6" xfId="17640" xr:uid="{00000000-0005-0000-0000-0000036B0000}"/>
    <cellStyle name="Normal 2 6 2 5 2 3" xfId="2049" xr:uid="{00000000-0005-0000-0000-0000046B0000}"/>
    <cellStyle name="Normal 2 6 2 5 2 3 2" xfId="4613" xr:uid="{00000000-0005-0000-0000-0000056B0000}"/>
    <cellStyle name="Normal 2 6 2 5 2 3 2 2" xfId="12759" xr:uid="{00000000-0005-0000-0000-0000066B0000}"/>
    <cellStyle name="Normal 2 6 2 5 2 3 2 2 2" xfId="29055" xr:uid="{00000000-0005-0000-0000-0000076B0000}"/>
    <cellStyle name="Normal 2 6 2 5 2 3 2 3" xfId="20909" xr:uid="{00000000-0005-0000-0000-0000086B0000}"/>
    <cellStyle name="Normal 2 6 2 5 2 3 3" xfId="7348" xr:uid="{00000000-0005-0000-0000-0000096B0000}"/>
    <cellStyle name="Normal 2 6 2 5 2 3 3 2" xfId="15494" xr:uid="{00000000-0005-0000-0000-00000A6B0000}"/>
    <cellStyle name="Normal 2 6 2 5 2 3 3 2 2" xfId="31790" xr:uid="{00000000-0005-0000-0000-00000B6B0000}"/>
    <cellStyle name="Normal 2 6 2 5 2 3 3 3" xfId="23644" xr:uid="{00000000-0005-0000-0000-00000C6B0000}"/>
    <cellStyle name="Normal 2 6 2 5 2 3 4" xfId="10195" xr:uid="{00000000-0005-0000-0000-00000D6B0000}"/>
    <cellStyle name="Normal 2 6 2 5 2 3 4 2" xfId="26491" xr:uid="{00000000-0005-0000-0000-00000E6B0000}"/>
    <cellStyle name="Normal 2 6 2 5 2 3 5" xfId="18345" xr:uid="{00000000-0005-0000-0000-00000F6B0000}"/>
    <cellStyle name="Normal 2 6 2 5 2 4" xfId="3395" xr:uid="{00000000-0005-0000-0000-0000106B0000}"/>
    <cellStyle name="Normal 2 6 2 5 2 4 2" xfId="11541" xr:uid="{00000000-0005-0000-0000-0000116B0000}"/>
    <cellStyle name="Normal 2 6 2 5 2 4 2 2" xfId="27837" xr:uid="{00000000-0005-0000-0000-0000126B0000}"/>
    <cellStyle name="Normal 2 6 2 5 2 4 3" xfId="19691" xr:uid="{00000000-0005-0000-0000-0000136B0000}"/>
    <cellStyle name="Normal 2 6 2 5 2 5" xfId="5938" xr:uid="{00000000-0005-0000-0000-0000146B0000}"/>
    <cellStyle name="Normal 2 6 2 5 2 5 2" xfId="14084" xr:uid="{00000000-0005-0000-0000-0000156B0000}"/>
    <cellStyle name="Normal 2 6 2 5 2 5 2 2" xfId="30380" xr:uid="{00000000-0005-0000-0000-0000166B0000}"/>
    <cellStyle name="Normal 2 6 2 5 2 5 3" xfId="22234" xr:uid="{00000000-0005-0000-0000-0000176B0000}"/>
    <cellStyle name="Normal 2 6 2 5 2 6" xfId="8785" xr:uid="{00000000-0005-0000-0000-0000186B0000}"/>
    <cellStyle name="Normal 2 6 2 5 2 6 2" xfId="25081" xr:uid="{00000000-0005-0000-0000-0000196B0000}"/>
    <cellStyle name="Normal 2 6 2 5 2 7" xfId="16935" xr:uid="{00000000-0005-0000-0000-00001A6B0000}"/>
    <cellStyle name="Normal 2 6 2 5 3" xfId="1000" xr:uid="{00000000-0005-0000-0000-00001B6B0000}"/>
    <cellStyle name="Normal 2 6 2 5 3 2" xfId="2410" xr:uid="{00000000-0005-0000-0000-00001C6B0000}"/>
    <cellStyle name="Normal 2 6 2 5 3 2 2" xfId="4926" xr:uid="{00000000-0005-0000-0000-00001D6B0000}"/>
    <cellStyle name="Normal 2 6 2 5 3 2 2 2" xfId="13072" xr:uid="{00000000-0005-0000-0000-00001E6B0000}"/>
    <cellStyle name="Normal 2 6 2 5 3 2 2 2 2" xfId="29368" xr:uid="{00000000-0005-0000-0000-00001F6B0000}"/>
    <cellStyle name="Normal 2 6 2 5 3 2 2 3" xfId="21222" xr:uid="{00000000-0005-0000-0000-0000206B0000}"/>
    <cellStyle name="Normal 2 6 2 5 3 2 3" xfId="7709" xr:uid="{00000000-0005-0000-0000-0000216B0000}"/>
    <cellStyle name="Normal 2 6 2 5 3 2 3 2" xfId="15855" xr:uid="{00000000-0005-0000-0000-0000226B0000}"/>
    <cellStyle name="Normal 2 6 2 5 3 2 3 2 2" xfId="32151" xr:uid="{00000000-0005-0000-0000-0000236B0000}"/>
    <cellStyle name="Normal 2 6 2 5 3 2 3 3" xfId="24005" xr:uid="{00000000-0005-0000-0000-0000246B0000}"/>
    <cellStyle name="Normal 2 6 2 5 3 2 4" xfId="10556" xr:uid="{00000000-0005-0000-0000-0000256B0000}"/>
    <cellStyle name="Normal 2 6 2 5 3 2 4 2" xfId="26852" xr:uid="{00000000-0005-0000-0000-0000266B0000}"/>
    <cellStyle name="Normal 2 6 2 5 3 2 5" xfId="18706" xr:uid="{00000000-0005-0000-0000-0000276B0000}"/>
    <cellStyle name="Normal 2 6 2 5 3 3" xfId="3708" xr:uid="{00000000-0005-0000-0000-0000286B0000}"/>
    <cellStyle name="Normal 2 6 2 5 3 3 2" xfId="11854" xr:uid="{00000000-0005-0000-0000-0000296B0000}"/>
    <cellStyle name="Normal 2 6 2 5 3 3 2 2" xfId="28150" xr:uid="{00000000-0005-0000-0000-00002A6B0000}"/>
    <cellStyle name="Normal 2 6 2 5 3 3 3" xfId="20004" xr:uid="{00000000-0005-0000-0000-00002B6B0000}"/>
    <cellStyle name="Normal 2 6 2 5 3 4" xfId="6299" xr:uid="{00000000-0005-0000-0000-00002C6B0000}"/>
    <cellStyle name="Normal 2 6 2 5 3 4 2" xfId="14445" xr:uid="{00000000-0005-0000-0000-00002D6B0000}"/>
    <cellStyle name="Normal 2 6 2 5 3 4 2 2" xfId="30741" xr:uid="{00000000-0005-0000-0000-00002E6B0000}"/>
    <cellStyle name="Normal 2 6 2 5 3 4 3" xfId="22595" xr:uid="{00000000-0005-0000-0000-00002F6B0000}"/>
    <cellStyle name="Normal 2 6 2 5 3 5" xfId="9146" xr:uid="{00000000-0005-0000-0000-0000306B0000}"/>
    <cellStyle name="Normal 2 6 2 5 3 5 2" xfId="25442" xr:uid="{00000000-0005-0000-0000-0000316B0000}"/>
    <cellStyle name="Normal 2 6 2 5 3 6" xfId="17296" xr:uid="{00000000-0005-0000-0000-0000326B0000}"/>
    <cellStyle name="Normal 2 6 2 5 4" xfId="1705" xr:uid="{00000000-0005-0000-0000-0000336B0000}"/>
    <cellStyle name="Normal 2 6 2 5 4 2" xfId="4317" xr:uid="{00000000-0005-0000-0000-0000346B0000}"/>
    <cellStyle name="Normal 2 6 2 5 4 2 2" xfId="12463" xr:uid="{00000000-0005-0000-0000-0000356B0000}"/>
    <cellStyle name="Normal 2 6 2 5 4 2 2 2" xfId="28759" xr:uid="{00000000-0005-0000-0000-0000366B0000}"/>
    <cellStyle name="Normal 2 6 2 5 4 2 3" xfId="20613" xr:uid="{00000000-0005-0000-0000-0000376B0000}"/>
    <cellStyle name="Normal 2 6 2 5 4 3" xfId="7004" xr:uid="{00000000-0005-0000-0000-0000386B0000}"/>
    <cellStyle name="Normal 2 6 2 5 4 3 2" xfId="15150" xr:uid="{00000000-0005-0000-0000-0000396B0000}"/>
    <cellStyle name="Normal 2 6 2 5 4 3 2 2" xfId="31446" xr:uid="{00000000-0005-0000-0000-00003A6B0000}"/>
    <cellStyle name="Normal 2 6 2 5 4 3 3" xfId="23300" xr:uid="{00000000-0005-0000-0000-00003B6B0000}"/>
    <cellStyle name="Normal 2 6 2 5 4 4" xfId="9851" xr:uid="{00000000-0005-0000-0000-00003C6B0000}"/>
    <cellStyle name="Normal 2 6 2 5 4 4 2" xfId="26147" xr:uid="{00000000-0005-0000-0000-00003D6B0000}"/>
    <cellStyle name="Normal 2 6 2 5 4 5" xfId="18001" xr:uid="{00000000-0005-0000-0000-00003E6B0000}"/>
    <cellStyle name="Normal 2 6 2 5 5" xfId="3099" xr:uid="{00000000-0005-0000-0000-00003F6B0000}"/>
    <cellStyle name="Normal 2 6 2 5 5 2" xfId="11245" xr:uid="{00000000-0005-0000-0000-0000406B0000}"/>
    <cellStyle name="Normal 2 6 2 5 5 2 2" xfId="27541" xr:uid="{00000000-0005-0000-0000-0000416B0000}"/>
    <cellStyle name="Normal 2 6 2 5 5 3" xfId="19395" xr:uid="{00000000-0005-0000-0000-0000426B0000}"/>
    <cellStyle name="Normal 2 6 2 5 6" xfId="5594" xr:uid="{00000000-0005-0000-0000-0000436B0000}"/>
    <cellStyle name="Normal 2 6 2 5 6 2" xfId="13740" xr:uid="{00000000-0005-0000-0000-0000446B0000}"/>
    <cellStyle name="Normal 2 6 2 5 6 2 2" xfId="30036" xr:uid="{00000000-0005-0000-0000-0000456B0000}"/>
    <cellStyle name="Normal 2 6 2 5 6 3" xfId="21890" xr:uid="{00000000-0005-0000-0000-0000466B0000}"/>
    <cellStyle name="Normal 2 6 2 5 7" xfId="8441" xr:uid="{00000000-0005-0000-0000-0000476B0000}"/>
    <cellStyle name="Normal 2 6 2 5 7 2" xfId="24737" xr:uid="{00000000-0005-0000-0000-0000486B0000}"/>
    <cellStyle name="Normal 2 6 2 5 8" xfId="16591" xr:uid="{00000000-0005-0000-0000-0000496B0000}"/>
    <cellStyle name="Normal 2 6 2 6" xfId="384" xr:uid="{00000000-0005-0000-0000-00004A6B0000}"/>
    <cellStyle name="Normal 2 6 2 6 2" xfId="1090" xr:uid="{00000000-0005-0000-0000-00004B6B0000}"/>
    <cellStyle name="Normal 2 6 2 6 2 2" xfId="2500" xr:uid="{00000000-0005-0000-0000-00004C6B0000}"/>
    <cellStyle name="Normal 2 6 2 6 2 2 2" xfId="5000" xr:uid="{00000000-0005-0000-0000-00004D6B0000}"/>
    <cellStyle name="Normal 2 6 2 6 2 2 2 2" xfId="13146" xr:uid="{00000000-0005-0000-0000-00004E6B0000}"/>
    <cellStyle name="Normal 2 6 2 6 2 2 2 2 2" xfId="29442" xr:uid="{00000000-0005-0000-0000-00004F6B0000}"/>
    <cellStyle name="Normal 2 6 2 6 2 2 2 3" xfId="21296" xr:uid="{00000000-0005-0000-0000-0000506B0000}"/>
    <cellStyle name="Normal 2 6 2 6 2 2 3" xfId="7799" xr:uid="{00000000-0005-0000-0000-0000516B0000}"/>
    <cellStyle name="Normal 2 6 2 6 2 2 3 2" xfId="15945" xr:uid="{00000000-0005-0000-0000-0000526B0000}"/>
    <cellStyle name="Normal 2 6 2 6 2 2 3 2 2" xfId="32241" xr:uid="{00000000-0005-0000-0000-0000536B0000}"/>
    <cellStyle name="Normal 2 6 2 6 2 2 3 3" xfId="24095" xr:uid="{00000000-0005-0000-0000-0000546B0000}"/>
    <cellStyle name="Normal 2 6 2 6 2 2 4" xfId="10646" xr:uid="{00000000-0005-0000-0000-0000556B0000}"/>
    <cellStyle name="Normal 2 6 2 6 2 2 4 2" xfId="26942" xr:uid="{00000000-0005-0000-0000-0000566B0000}"/>
    <cellStyle name="Normal 2 6 2 6 2 2 5" xfId="18796" xr:uid="{00000000-0005-0000-0000-0000576B0000}"/>
    <cellStyle name="Normal 2 6 2 6 2 3" xfId="3782" xr:uid="{00000000-0005-0000-0000-0000586B0000}"/>
    <cellStyle name="Normal 2 6 2 6 2 3 2" xfId="11928" xr:uid="{00000000-0005-0000-0000-0000596B0000}"/>
    <cellStyle name="Normal 2 6 2 6 2 3 2 2" xfId="28224" xr:uid="{00000000-0005-0000-0000-00005A6B0000}"/>
    <cellStyle name="Normal 2 6 2 6 2 3 3" xfId="20078" xr:uid="{00000000-0005-0000-0000-00005B6B0000}"/>
    <cellStyle name="Normal 2 6 2 6 2 4" xfId="6389" xr:uid="{00000000-0005-0000-0000-00005C6B0000}"/>
    <cellStyle name="Normal 2 6 2 6 2 4 2" xfId="14535" xr:uid="{00000000-0005-0000-0000-00005D6B0000}"/>
    <cellStyle name="Normal 2 6 2 6 2 4 2 2" xfId="30831" xr:uid="{00000000-0005-0000-0000-00005E6B0000}"/>
    <cellStyle name="Normal 2 6 2 6 2 4 3" xfId="22685" xr:uid="{00000000-0005-0000-0000-00005F6B0000}"/>
    <cellStyle name="Normal 2 6 2 6 2 5" xfId="9236" xr:uid="{00000000-0005-0000-0000-0000606B0000}"/>
    <cellStyle name="Normal 2 6 2 6 2 5 2" xfId="25532" xr:uid="{00000000-0005-0000-0000-0000616B0000}"/>
    <cellStyle name="Normal 2 6 2 6 2 6" xfId="17386" xr:uid="{00000000-0005-0000-0000-0000626B0000}"/>
    <cellStyle name="Normal 2 6 2 6 3" xfId="1795" xr:uid="{00000000-0005-0000-0000-0000636B0000}"/>
    <cellStyle name="Normal 2 6 2 6 3 2" xfId="4391" xr:uid="{00000000-0005-0000-0000-0000646B0000}"/>
    <cellStyle name="Normal 2 6 2 6 3 2 2" xfId="12537" xr:uid="{00000000-0005-0000-0000-0000656B0000}"/>
    <cellStyle name="Normal 2 6 2 6 3 2 2 2" xfId="28833" xr:uid="{00000000-0005-0000-0000-0000666B0000}"/>
    <cellStyle name="Normal 2 6 2 6 3 2 3" xfId="20687" xr:uid="{00000000-0005-0000-0000-0000676B0000}"/>
    <cellStyle name="Normal 2 6 2 6 3 3" xfId="7094" xr:uid="{00000000-0005-0000-0000-0000686B0000}"/>
    <cellStyle name="Normal 2 6 2 6 3 3 2" xfId="15240" xr:uid="{00000000-0005-0000-0000-0000696B0000}"/>
    <cellStyle name="Normal 2 6 2 6 3 3 2 2" xfId="31536" xr:uid="{00000000-0005-0000-0000-00006A6B0000}"/>
    <cellStyle name="Normal 2 6 2 6 3 3 3" xfId="23390" xr:uid="{00000000-0005-0000-0000-00006B6B0000}"/>
    <cellStyle name="Normal 2 6 2 6 3 4" xfId="9941" xr:uid="{00000000-0005-0000-0000-00006C6B0000}"/>
    <cellStyle name="Normal 2 6 2 6 3 4 2" xfId="26237" xr:uid="{00000000-0005-0000-0000-00006D6B0000}"/>
    <cellStyle name="Normal 2 6 2 6 3 5" xfId="18091" xr:uid="{00000000-0005-0000-0000-00006E6B0000}"/>
    <cellStyle name="Normal 2 6 2 6 4" xfId="3173" xr:uid="{00000000-0005-0000-0000-00006F6B0000}"/>
    <cellStyle name="Normal 2 6 2 6 4 2" xfId="11319" xr:uid="{00000000-0005-0000-0000-0000706B0000}"/>
    <cellStyle name="Normal 2 6 2 6 4 2 2" xfId="27615" xr:uid="{00000000-0005-0000-0000-0000716B0000}"/>
    <cellStyle name="Normal 2 6 2 6 4 3" xfId="19469" xr:uid="{00000000-0005-0000-0000-0000726B0000}"/>
    <cellStyle name="Normal 2 6 2 6 5" xfId="5684" xr:uid="{00000000-0005-0000-0000-0000736B0000}"/>
    <cellStyle name="Normal 2 6 2 6 5 2" xfId="13830" xr:uid="{00000000-0005-0000-0000-0000746B0000}"/>
    <cellStyle name="Normal 2 6 2 6 5 2 2" xfId="30126" xr:uid="{00000000-0005-0000-0000-0000756B0000}"/>
    <cellStyle name="Normal 2 6 2 6 5 3" xfId="21980" xr:uid="{00000000-0005-0000-0000-0000766B0000}"/>
    <cellStyle name="Normal 2 6 2 6 6" xfId="8531" xr:uid="{00000000-0005-0000-0000-0000776B0000}"/>
    <cellStyle name="Normal 2 6 2 6 6 2" xfId="24827" xr:uid="{00000000-0005-0000-0000-0000786B0000}"/>
    <cellStyle name="Normal 2 6 2 6 7" xfId="16681" xr:uid="{00000000-0005-0000-0000-0000796B0000}"/>
    <cellStyle name="Normal 2 6 2 7" xfId="746" xr:uid="{00000000-0005-0000-0000-00007A6B0000}"/>
    <cellStyle name="Normal 2 6 2 7 2" xfId="2156" xr:uid="{00000000-0005-0000-0000-00007B6B0000}"/>
    <cellStyle name="Normal 2 6 2 7 2 2" xfId="4704" xr:uid="{00000000-0005-0000-0000-00007C6B0000}"/>
    <cellStyle name="Normal 2 6 2 7 2 2 2" xfId="12850" xr:uid="{00000000-0005-0000-0000-00007D6B0000}"/>
    <cellStyle name="Normal 2 6 2 7 2 2 2 2" xfId="29146" xr:uid="{00000000-0005-0000-0000-00007E6B0000}"/>
    <cellStyle name="Normal 2 6 2 7 2 2 3" xfId="21000" xr:uid="{00000000-0005-0000-0000-00007F6B0000}"/>
    <cellStyle name="Normal 2 6 2 7 2 3" xfId="7455" xr:uid="{00000000-0005-0000-0000-0000806B0000}"/>
    <cellStyle name="Normal 2 6 2 7 2 3 2" xfId="15601" xr:uid="{00000000-0005-0000-0000-0000816B0000}"/>
    <cellStyle name="Normal 2 6 2 7 2 3 2 2" xfId="31897" xr:uid="{00000000-0005-0000-0000-0000826B0000}"/>
    <cellStyle name="Normal 2 6 2 7 2 3 3" xfId="23751" xr:uid="{00000000-0005-0000-0000-0000836B0000}"/>
    <cellStyle name="Normal 2 6 2 7 2 4" xfId="10302" xr:uid="{00000000-0005-0000-0000-0000846B0000}"/>
    <cellStyle name="Normal 2 6 2 7 2 4 2" xfId="26598" xr:uid="{00000000-0005-0000-0000-0000856B0000}"/>
    <cellStyle name="Normal 2 6 2 7 2 5" xfId="18452" xr:uid="{00000000-0005-0000-0000-0000866B0000}"/>
    <cellStyle name="Normal 2 6 2 7 3" xfId="3486" xr:uid="{00000000-0005-0000-0000-0000876B0000}"/>
    <cellStyle name="Normal 2 6 2 7 3 2" xfId="11632" xr:uid="{00000000-0005-0000-0000-0000886B0000}"/>
    <cellStyle name="Normal 2 6 2 7 3 2 2" xfId="27928" xr:uid="{00000000-0005-0000-0000-0000896B0000}"/>
    <cellStyle name="Normal 2 6 2 7 3 3" xfId="19782" xr:uid="{00000000-0005-0000-0000-00008A6B0000}"/>
    <cellStyle name="Normal 2 6 2 7 4" xfId="6045" xr:uid="{00000000-0005-0000-0000-00008B6B0000}"/>
    <cellStyle name="Normal 2 6 2 7 4 2" xfId="14191" xr:uid="{00000000-0005-0000-0000-00008C6B0000}"/>
    <cellStyle name="Normal 2 6 2 7 4 2 2" xfId="30487" xr:uid="{00000000-0005-0000-0000-00008D6B0000}"/>
    <cellStyle name="Normal 2 6 2 7 4 3" xfId="22341" xr:uid="{00000000-0005-0000-0000-00008E6B0000}"/>
    <cellStyle name="Normal 2 6 2 7 5" xfId="8892" xr:uid="{00000000-0005-0000-0000-00008F6B0000}"/>
    <cellStyle name="Normal 2 6 2 7 5 2" xfId="25188" xr:uid="{00000000-0005-0000-0000-0000906B0000}"/>
    <cellStyle name="Normal 2 6 2 7 6" xfId="17042" xr:uid="{00000000-0005-0000-0000-0000916B0000}"/>
    <cellStyle name="Normal 2 6 2 8" xfId="1451" xr:uid="{00000000-0005-0000-0000-0000926B0000}"/>
    <cellStyle name="Normal 2 6 2 8 2" xfId="4095" xr:uid="{00000000-0005-0000-0000-0000936B0000}"/>
    <cellStyle name="Normal 2 6 2 8 2 2" xfId="12241" xr:uid="{00000000-0005-0000-0000-0000946B0000}"/>
    <cellStyle name="Normal 2 6 2 8 2 2 2" xfId="28537" xr:uid="{00000000-0005-0000-0000-0000956B0000}"/>
    <cellStyle name="Normal 2 6 2 8 2 3" xfId="20391" xr:uid="{00000000-0005-0000-0000-0000966B0000}"/>
    <cellStyle name="Normal 2 6 2 8 3" xfId="6750" xr:uid="{00000000-0005-0000-0000-0000976B0000}"/>
    <cellStyle name="Normal 2 6 2 8 3 2" xfId="14896" xr:uid="{00000000-0005-0000-0000-0000986B0000}"/>
    <cellStyle name="Normal 2 6 2 8 3 2 2" xfId="31192" xr:uid="{00000000-0005-0000-0000-0000996B0000}"/>
    <cellStyle name="Normal 2 6 2 8 3 3" xfId="23046" xr:uid="{00000000-0005-0000-0000-00009A6B0000}"/>
    <cellStyle name="Normal 2 6 2 8 4" xfId="9597" xr:uid="{00000000-0005-0000-0000-00009B6B0000}"/>
    <cellStyle name="Normal 2 6 2 8 4 2" xfId="25893" xr:uid="{00000000-0005-0000-0000-00009C6B0000}"/>
    <cellStyle name="Normal 2 6 2 8 5" xfId="17747" xr:uid="{00000000-0005-0000-0000-00009D6B0000}"/>
    <cellStyle name="Normal 2 6 2 9" xfId="2877" xr:uid="{00000000-0005-0000-0000-00009E6B0000}"/>
    <cellStyle name="Normal 2 6 2 9 2" xfId="11023" xr:uid="{00000000-0005-0000-0000-00009F6B0000}"/>
    <cellStyle name="Normal 2 6 2 9 2 2" xfId="27319" xr:uid="{00000000-0005-0000-0000-0000A06B0000}"/>
    <cellStyle name="Normal 2 6 2 9 3" xfId="19173" xr:uid="{00000000-0005-0000-0000-0000A16B0000}"/>
    <cellStyle name="Normal 2 6 3" xfId="62" xr:uid="{00000000-0005-0000-0000-0000A26B0000}"/>
    <cellStyle name="Normal 2 6 3 10" xfId="8209" xr:uid="{00000000-0005-0000-0000-0000A36B0000}"/>
    <cellStyle name="Normal 2 6 3 10 2" xfId="24505" xr:uid="{00000000-0005-0000-0000-0000A46B0000}"/>
    <cellStyle name="Normal 2 6 3 11" xfId="16359" xr:uid="{00000000-0005-0000-0000-0000A56B0000}"/>
    <cellStyle name="Normal 2 6 3 2" xfId="152" xr:uid="{00000000-0005-0000-0000-0000A66B0000}"/>
    <cellStyle name="Normal 2 6 3 2 2" xfId="496" xr:uid="{00000000-0005-0000-0000-0000A76B0000}"/>
    <cellStyle name="Normal 2 6 3 2 2 2" xfId="1202" xr:uid="{00000000-0005-0000-0000-0000A86B0000}"/>
    <cellStyle name="Normal 2 6 3 2 2 2 2" xfId="2612" xr:uid="{00000000-0005-0000-0000-0000A96B0000}"/>
    <cellStyle name="Normal 2 6 3 2 2 2 2 2" xfId="5092" xr:uid="{00000000-0005-0000-0000-0000AA6B0000}"/>
    <cellStyle name="Normal 2 6 3 2 2 2 2 2 2" xfId="13238" xr:uid="{00000000-0005-0000-0000-0000AB6B0000}"/>
    <cellStyle name="Normal 2 6 3 2 2 2 2 2 2 2" xfId="29534" xr:uid="{00000000-0005-0000-0000-0000AC6B0000}"/>
    <cellStyle name="Normal 2 6 3 2 2 2 2 2 3" xfId="21388" xr:uid="{00000000-0005-0000-0000-0000AD6B0000}"/>
    <cellStyle name="Normal 2 6 3 2 2 2 2 3" xfId="7911" xr:uid="{00000000-0005-0000-0000-0000AE6B0000}"/>
    <cellStyle name="Normal 2 6 3 2 2 2 2 3 2" xfId="16057" xr:uid="{00000000-0005-0000-0000-0000AF6B0000}"/>
    <cellStyle name="Normal 2 6 3 2 2 2 2 3 2 2" xfId="32353" xr:uid="{00000000-0005-0000-0000-0000B06B0000}"/>
    <cellStyle name="Normal 2 6 3 2 2 2 2 3 3" xfId="24207" xr:uid="{00000000-0005-0000-0000-0000B16B0000}"/>
    <cellStyle name="Normal 2 6 3 2 2 2 2 4" xfId="10758" xr:uid="{00000000-0005-0000-0000-0000B26B0000}"/>
    <cellStyle name="Normal 2 6 3 2 2 2 2 4 2" xfId="27054" xr:uid="{00000000-0005-0000-0000-0000B36B0000}"/>
    <cellStyle name="Normal 2 6 3 2 2 2 2 5" xfId="18908" xr:uid="{00000000-0005-0000-0000-0000B46B0000}"/>
    <cellStyle name="Normal 2 6 3 2 2 2 3" xfId="3874" xr:uid="{00000000-0005-0000-0000-0000B56B0000}"/>
    <cellStyle name="Normal 2 6 3 2 2 2 3 2" xfId="12020" xr:uid="{00000000-0005-0000-0000-0000B66B0000}"/>
    <cellStyle name="Normal 2 6 3 2 2 2 3 2 2" xfId="28316" xr:uid="{00000000-0005-0000-0000-0000B76B0000}"/>
    <cellStyle name="Normal 2 6 3 2 2 2 3 3" xfId="20170" xr:uid="{00000000-0005-0000-0000-0000B86B0000}"/>
    <cellStyle name="Normal 2 6 3 2 2 2 4" xfId="6501" xr:uid="{00000000-0005-0000-0000-0000B96B0000}"/>
    <cellStyle name="Normal 2 6 3 2 2 2 4 2" xfId="14647" xr:uid="{00000000-0005-0000-0000-0000BA6B0000}"/>
    <cellStyle name="Normal 2 6 3 2 2 2 4 2 2" xfId="30943" xr:uid="{00000000-0005-0000-0000-0000BB6B0000}"/>
    <cellStyle name="Normal 2 6 3 2 2 2 4 3" xfId="22797" xr:uid="{00000000-0005-0000-0000-0000BC6B0000}"/>
    <cellStyle name="Normal 2 6 3 2 2 2 5" xfId="9348" xr:uid="{00000000-0005-0000-0000-0000BD6B0000}"/>
    <cellStyle name="Normal 2 6 3 2 2 2 5 2" xfId="25644" xr:uid="{00000000-0005-0000-0000-0000BE6B0000}"/>
    <cellStyle name="Normal 2 6 3 2 2 2 6" xfId="17498" xr:uid="{00000000-0005-0000-0000-0000BF6B0000}"/>
    <cellStyle name="Normal 2 6 3 2 2 3" xfId="1907" xr:uid="{00000000-0005-0000-0000-0000C06B0000}"/>
    <cellStyle name="Normal 2 6 3 2 2 3 2" xfId="4483" xr:uid="{00000000-0005-0000-0000-0000C16B0000}"/>
    <cellStyle name="Normal 2 6 3 2 2 3 2 2" xfId="12629" xr:uid="{00000000-0005-0000-0000-0000C26B0000}"/>
    <cellStyle name="Normal 2 6 3 2 2 3 2 2 2" xfId="28925" xr:uid="{00000000-0005-0000-0000-0000C36B0000}"/>
    <cellStyle name="Normal 2 6 3 2 2 3 2 3" xfId="20779" xr:uid="{00000000-0005-0000-0000-0000C46B0000}"/>
    <cellStyle name="Normal 2 6 3 2 2 3 3" xfId="7206" xr:uid="{00000000-0005-0000-0000-0000C56B0000}"/>
    <cellStyle name="Normal 2 6 3 2 2 3 3 2" xfId="15352" xr:uid="{00000000-0005-0000-0000-0000C66B0000}"/>
    <cellStyle name="Normal 2 6 3 2 2 3 3 2 2" xfId="31648" xr:uid="{00000000-0005-0000-0000-0000C76B0000}"/>
    <cellStyle name="Normal 2 6 3 2 2 3 3 3" xfId="23502" xr:uid="{00000000-0005-0000-0000-0000C86B0000}"/>
    <cellStyle name="Normal 2 6 3 2 2 3 4" xfId="10053" xr:uid="{00000000-0005-0000-0000-0000C96B0000}"/>
    <cellStyle name="Normal 2 6 3 2 2 3 4 2" xfId="26349" xr:uid="{00000000-0005-0000-0000-0000CA6B0000}"/>
    <cellStyle name="Normal 2 6 3 2 2 3 5" xfId="18203" xr:uid="{00000000-0005-0000-0000-0000CB6B0000}"/>
    <cellStyle name="Normal 2 6 3 2 2 4" xfId="3265" xr:uid="{00000000-0005-0000-0000-0000CC6B0000}"/>
    <cellStyle name="Normal 2 6 3 2 2 4 2" xfId="11411" xr:uid="{00000000-0005-0000-0000-0000CD6B0000}"/>
    <cellStyle name="Normal 2 6 3 2 2 4 2 2" xfId="27707" xr:uid="{00000000-0005-0000-0000-0000CE6B0000}"/>
    <cellStyle name="Normal 2 6 3 2 2 4 3" xfId="19561" xr:uid="{00000000-0005-0000-0000-0000CF6B0000}"/>
    <cellStyle name="Normal 2 6 3 2 2 5" xfId="5796" xr:uid="{00000000-0005-0000-0000-0000D06B0000}"/>
    <cellStyle name="Normal 2 6 3 2 2 5 2" xfId="13942" xr:uid="{00000000-0005-0000-0000-0000D16B0000}"/>
    <cellStyle name="Normal 2 6 3 2 2 5 2 2" xfId="30238" xr:uid="{00000000-0005-0000-0000-0000D26B0000}"/>
    <cellStyle name="Normal 2 6 3 2 2 5 3" xfId="22092" xr:uid="{00000000-0005-0000-0000-0000D36B0000}"/>
    <cellStyle name="Normal 2 6 3 2 2 6" xfId="8643" xr:uid="{00000000-0005-0000-0000-0000D46B0000}"/>
    <cellStyle name="Normal 2 6 3 2 2 6 2" xfId="24939" xr:uid="{00000000-0005-0000-0000-0000D56B0000}"/>
    <cellStyle name="Normal 2 6 3 2 2 7" xfId="16793" xr:uid="{00000000-0005-0000-0000-0000D66B0000}"/>
    <cellStyle name="Normal 2 6 3 2 3" xfId="858" xr:uid="{00000000-0005-0000-0000-0000D76B0000}"/>
    <cellStyle name="Normal 2 6 3 2 3 2" xfId="2268" xr:uid="{00000000-0005-0000-0000-0000D86B0000}"/>
    <cellStyle name="Normal 2 6 3 2 3 2 2" xfId="4796" xr:uid="{00000000-0005-0000-0000-0000D96B0000}"/>
    <cellStyle name="Normal 2 6 3 2 3 2 2 2" xfId="12942" xr:uid="{00000000-0005-0000-0000-0000DA6B0000}"/>
    <cellStyle name="Normal 2 6 3 2 3 2 2 2 2" xfId="29238" xr:uid="{00000000-0005-0000-0000-0000DB6B0000}"/>
    <cellStyle name="Normal 2 6 3 2 3 2 2 3" xfId="21092" xr:uid="{00000000-0005-0000-0000-0000DC6B0000}"/>
    <cellStyle name="Normal 2 6 3 2 3 2 3" xfId="7567" xr:uid="{00000000-0005-0000-0000-0000DD6B0000}"/>
    <cellStyle name="Normal 2 6 3 2 3 2 3 2" xfId="15713" xr:uid="{00000000-0005-0000-0000-0000DE6B0000}"/>
    <cellStyle name="Normal 2 6 3 2 3 2 3 2 2" xfId="32009" xr:uid="{00000000-0005-0000-0000-0000DF6B0000}"/>
    <cellStyle name="Normal 2 6 3 2 3 2 3 3" xfId="23863" xr:uid="{00000000-0005-0000-0000-0000E06B0000}"/>
    <cellStyle name="Normal 2 6 3 2 3 2 4" xfId="10414" xr:uid="{00000000-0005-0000-0000-0000E16B0000}"/>
    <cellStyle name="Normal 2 6 3 2 3 2 4 2" xfId="26710" xr:uid="{00000000-0005-0000-0000-0000E26B0000}"/>
    <cellStyle name="Normal 2 6 3 2 3 2 5" xfId="18564" xr:uid="{00000000-0005-0000-0000-0000E36B0000}"/>
    <cellStyle name="Normal 2 6 3 2 3 3" xfId="3578" xr:uid="{00000000-0005-0000-0000-0000E46B0000}"/>
    <cellStyle name="Normal 2 6 3 2 3 3 2" xfId="11724" xr:uid="{00000000-0005-0000-0000-0000E56B0000}"/>
    <cellStyle name="Normal 2 6 3 2 3 3 2 2" xfId="28020" xr:uid="{00000000-0005-0000-0000-0000E66B0000}"/>
    <cellStyle name="Normal 2 6 3 2 3 3 3" xfId="19874" xr:uid="{00000000-0005-0000-0000-0000E76B0000}"/>
    <cellStyle name="Normal 2 6 3 2 3 4" xfId="6157" xr:uid="{00000000-0005-0000-0000-0000E86B0000}"/>
    <cellStyle name="Normal 2 6 3 2 3 4 2" xfId="14303" xr:uid="{00000000-0005-0000-0000-0000E96B0000}"/>
    <cellStyle name="Normal 2 6 3 2 3 4 2 2" xfId="30599" xr:uid="{00000000-0005-0000-0000-0000EA6B0000}"/>
    <cellStyle name="Normal 2 6 3 2 3 4 3" xfId="22453" xr:uid="{00000000-0005-0000-0000-0000EB6B0000}"/>
    <cellStyle name="Normal 2 6 3 2 3 5" xfId="9004" xr:uid="{00000000-0005-0000-0000-0000EC6B0000}"/>
    <cellStyle name="Normal 2 6 3 2 3 5 2" xfId="25300" xr:uid="{00000000-0005-0000-0000-0000ED6B0000}"/>
    <cellStyle name="Normal 2 6 3 2 3 6" xfId="17154" xr:uid="{00000000-0005-0000-0000-0000EE6B0000}"/>
    <cellStyle name="Normal 2 6 3 2 4" xfId="1563" xr:uid="{00000000-0005-0000-0000-0000EF6B0000}"/>
    <cellStyle name="Normal 2 6 3 2 4 2" xfId="4187" xr:uid="{00000000-0005-0000-0000-0000F06B0000}"/>
    <cellStyle name="Normal 2 6 3 2 4 2 2" xfId="12333" xr:uid="{00000000-0005-0000-0000-0000F16B0000}"/>
    <cellStyle name="Normal 2 6 3 2 4 2 2 2" xfId="28629" xr:uid="{00000000-0005-0000-0000-0000F26B0000}"/>
    <cellStyle name="Normal 2 6 3 2 4 2 3" xfId="20483" xr:uid="{00000000-0005-0000-0000-0000F36B0000}"/>
    <cellStyle name="Normal 2 6 3 2 4 3" xfId="6862" xr:uid="{00000000-0005-0000-0000-0000F46B0000}"/>
    <cellStyle name="Normal 2 6 3 2 4 3 2" xfId="15008" xr:uid="{00000000-0005-0000-0000-0000F56B0000}"/>
    <cellStyle name="Normal 2 6 3 2 4 3 2 2" xfId="31304" xr:uid="{00000000-0005-0000-0000-0000F66B0000}"/>
    <cellStyle name="Normal 2 6 3 2 4 3 3" xfId="23158" xr:uid="{00000000-0005-0000-0000-0000F76B0000}"/>
    <cellStyle name="Normal 2 6 3 2 4 4" xfId="9709" xr:uid="{00000000-0005-0000-0000-0000F86B0000}"/>
    <cellStyle name="Normal 2 6 3 2 4 4 2" xfId="26005" xr:uid="{00000000-0005-0000-0000-0000F96B0000}"/>
    <cellStyle name="Normal 2 6 3 2 4 5" xfId="17859" xr:uid="{00000000-0005-0000-0000-0000FA6B0000}"/>
    <cellStyle name="Normal 2 6 3 2 5" xfId="2969" xr:uid="{00000000-0005-0000-0000-0000FB6B0000}"/>
    <cellStyle name="Normal 2 6 3 2 5 2" xfId="11115" xr:uid="{00000000-0005-0000-0000-0000FC6B0000}"/>
    <cellStyle name="Normal 2 6 3 2 5 2 2" xfId="27411" xr:uid="{00000000-0005-0000-0000-0000FD6B0000}"/>
    <cellStyle name="Normal 2 6 3 2 5 3" xfId="19265" xr:uid="{00000000-0005-0000-0000-0000FE6B0000}"/>
    <cellStyle name="Normal 2 6 3 2 6" xfId="5452" xr:uid="{00000000-0005-0000-0000-0000FF6B0000}"/>
    <cellStyle name="Normal 2 6 3 2 6 2" xfId="13598" xr:uid="{00000000-0005-0000-0000-0000006C0000}"/>
    <cellStyle name="Normal 2 6 3 2 6 2 2" xfId="29894" xr:uid="{00000000-0005-0000-0000-0000016C0000}"/>
    <cellStyle name="Normal 2 6 3 2 6 3" xfId="21748" xr:uid="{00000000-0005-0000-0000-0000026C0000}"/>
    <cellStyle name="Normal 2 6 3 2 7" xfId="8299" xr:uid="{00000000-0005-0000-0000-0000036C0000}"/>
    <cellStyle name="Normal 2 6 3 2 7 2" xfId="24595" xr:uid="{00000000-0005-0000-0000-0000046C0000}"/>
    <cellStyle name="Normal 2 6 3 2 8" xfId="16449" xr:uid="{00000000-0005-0000-0000-0000056C0000}"/>
    <cellStyle name="Normal 2 6 3 3" xfId="232" xr:uid="{00000000-0005-0000-0000-0000066C0000}"/>
    <cellStyle name="Normal 2 6 3 3 2" xfId="576" xr:uid="{00000000-0005-0000-0000-0000076C0000}"/>
    <cellStyle name="Normal 2 6 3 3 2 2" xfId="1282" xr:uid="{00000000-0005-0000-0000-0000086C0000}"/>
    <cellStyle name="Normal 2 6 3 3 2 2 2" xfId="2692" xr:uid="{00000000-0005-0000-0000-0000096C0000}"/>
    <cellStyle name="Normal 2 6 3 3 2 2 2 2" xfId="5166" xr:uid="{00000000-0005-0000-0000-00000A6C0000}"/>
    <cellStyle name="Normal 2 6 3 3 2 2 2 2 2" xfId="13312" xr:uid="{00000000-0005-0000-0000-00000B6C0000}"/>
    <cellStyle name="Normal 2 6 3 3 2 2 2 2 2 2" xfId="29608" xr:uid="{00000000-0005-0000-0000-00000C6C0000}"/>
    <cellStyle name="Normal 2 6 3 3 2 2 2 2 3" xfId="21462" xr:uid="{00000000-0005-0000-0000-00000D6C0000}"/>
    <cellStyle name="Normal 2 6 3 3 2 2 2 3" xfId="7991" xr:uid="{00000000-0005-0000-0000-00000E6C0000}"/>
    <cellStyle name="Normal 2 6 3 3 2 2 2 3 2" xfId="16137" xr:uid="{00000000-0005-0000-0000-00000F6C0000}"/>
    <cellStyle name="Normal 2 6 3 3 2 2 2 3 2 2" xfId="32433" xr:uid="{00000000-0005-0000-0000-0000106C0000}"/>
    <cellStyle name="Normal 2 6 3 3 2 2 2 3 3" xfId="24287" xr:uid="{00000000-0005-0000-0000-0000116C0000}"/>
    <cellStyle name="Normal 2 6 3 3 2 2 2 4" xfId="10838" xr:uid="{00000000-0005-0000-0000-0000126C0000}"/>
    <cellStyle name="Normal 2 6 3 3 2 2 2 4 2" xfId="27134" xr:uid="{00000000-0005-0000-0000-0000136C0000}"/>
    <cellStyle name="Normal 2 6 3 3 2 2 2 5" xfId="18988" xr:uid="{00000000-0005-0000-0000-0000146C0000}"/>
    <cellStyle name="Normal 2 6 3 3 2 2 3" xfId="3948" xr:uid="{00000000-0005-0000-0000-0000156C0000}"/>
    <cellStyle name="Normal 2 6 3 3 2 2 3 2" xfId="12094" xr:uid="{00000000-0005-0000-0000-0000166C0000}"/>
    <cellStyle name="Normal 2 6 3 3 2 2 3 2 2" xfId="28390" xr:uid="{00000000-0005-0000-0000-0000176C0000}"/>
    <cellStyle name="Normal 2 6 3 3 2 2 3 3" xfId="20244" xr:uid="{00000000-0005-0000-0000-0000186C0000}"/>
    <cellStyle name="Normal 2 6 3 3 2 2 4" xfId="6581" xr:uid="{00000000-0005-0000-0000-0000196C0000}"/>
    <cellStyle name="Normal 2 6 3 3 2 2 4 2" xfId="14727" xr:uid="{00000000-0005-0000-0000-00001A6C0000}"/>
    <cellStyle name="Normal 2 6 3 3 2 2 4 2 2" xfId="31023" xr:uid="{00000000-0005-0000-0000-00001B6C0000}"/>
    <cellStyle name="Normal 2 6 3 3 2 2 4 3" xfId="22877" xr:uid="{00000000-0005-0000-0000-00001C6C0000}"/>
    <cellStyle name="Normal 2 6 3 3 2 2 5" xfId="9428" xr:uid="{00000000-0005-0000-0000-00001D6C0000}"/>
    <cellStyle name="Normal 2 6 3 3 2 2 5 2" xfId="25724" xr:uid="{00000000-0005-0000-0000-00001E6C0000}"/>
    <cellStyle name="Normal 2 6 3 3 2 2 6" xfId="17578" xr:uid="{00000000-0005-0000-0000-00001F6C0000}"/>
    <cellStyle name="Normal 2 6 3 3 2 3" xfId="1987" xr:uid="{00000000-0005-0000-0000-0000206C0000}"/>
    <cellStyle name="Normal 2 6 3 3 2 3 2" xfId="4557" xr:uid="{00000000-0005-0000-0000-0000216C0000}"/>
    <cellStyle name="Normal 2 6 3 3 2 3 2 2" xfId="12703" xr:uid="{00000000-0005-0000-0000-0000226C0000}"/>
    <cellStyle name="Normal 2 6 3 3 2 3 2 2 2" xfId="28999" xr:uid="{00000000-0005-0000-0000-0000236C0000}"/>
    <cellStyle name="Normal 2 6 3 3 2 3 2 3" xfId="20853" xr:uid="{00000000-0005-0000-0000-0000246C0000}"/>
    <cellStyle name="Normal 2 6 3 3 2 3 3" xfId="7286" xr:uid="{00000000-0005-0000-0000-0000256C0000}"/>
    <cellStyle name="Normal 2 6 3 3 2 3 3 2" xfId="15432" xr:uid="{00000000-0005-0000-0000-0000266C0000}"/>
    <cellStyle name="Normal 2 6 3 3 2 3 3 2 2" xfId="31728" xr:uid="{00000000-0005-0000-0000-0000276C0000}"/>
    <cellStyle name="Normal 2 6 3 3 2 3 3 3" xfId="23582" xr:uid="{00000000-0005-0000-0000-0000286C0000}"/>
    <cellStyle name="Normal 2 6 3 3 2 3 4" xfId="10133" xr:uid="{00000000-0005-0000-0000-0000296C0000}"/>
    <cellStyle name="Normal 2 6 3 3 2 3 4 2" xfId="26429" xr:uid="{00000000-0005-0000-0000-00002A6C0000}"/>
    <cellStyle name="Normal 2 6 3 3 2 3 5" xfId="18283" xr:uid="{00000000-0005-0000-0000-00002B6C0000}"/>
    <cellStyle name="Normal 2 6 3 3 2 4" xfId="3339" xr:uid="{00000000-0005-0000-0000-00002C6C0000}"/>
    <cellStyle name="Normal 2 6 3 3 2 4 2" xfId="11485" xr:uid="{00000000-0005-0000-0000-00002D6C0000}"/>
    <cellStyle name="Normal 2 6 3 3 2 4 2 2" xfId="27781" xr:uid="{00000000-0005-0000-0000-00002E6C0000}"/>
    <cellStyle name="Normal 2 6 3 3 2 4 3" xfId="19635" xr:uid="{00000000-0005-0000-0000-00002F6C0000}"/>
    <cellStyle name="Normal 2 6 3 3 2 5" xfId="5876" xr:uid="{00000000-0005-0000-0000-0000306C0000}"/>
    <cellStyle name="Normal 2 6 3 3 2 5 2" xfId="14022" xr:uid="{00000000-0005-0000-0000-0000316C0000}"/>
    <cellStyle name="Normal 2 6 3 3 2 5 2 2" xfId="30318" xr:uid="{00000000-0005-0000-0000-0000326C0000}"/>
    <cellStyle name="Normal 2 6 3 3 2 5 3" xfId="22172" xr:uid="{00000000-0005-0000-0000-0000336C0000}"/>
    <cellStyle name="Normal 2 6 3 3 2 6" xfId="8723" xr:uid="{00000000-0005-0000-0000-0000346C0000}"/>
    <cellStyle name="Normal 2 6 3 3 2 6 2" xfId="25019" xr:uid="{00000000-0005-0000-0000-0000356C0000}"/>
    <cellStyle name="Normal 2 6 3 3 2 7" xfId="16873" xr:uid="{00000000-0005-0000-0000-0000366C0000}"/>
    <cellStyle name="Normal 2 6 3 3 3" xfId="938" xr:uid="{00000000-0005-0000-0000-0000376C0000}"/>
    <cellStyle name="Normal 2 6 3 3 3 2" xfId="2348" xr:uid="{00000000-0005-0000-0000-0000386C0000}"/>
    <cellStyle name="Normal 2 6 3 3 3 2 2" xfId="4870" xr:uid="{00000000-0005-0000-0000-0000396C0000}"/>
    <cellStyle name="Normal 2 6 3 3 3 2 2 2" xfId="13016" xr:uid="{00000000-0005-0000-0000-00003A6C0000}"/>
    <cellStyle name="Normal 2 6 3 3 3 2 2 2 2" xfId="29312" xr:uid="{00000000-0005-0000-0000-00003B6C0000}"/>
    <cellStyle name="Normal 2 6 3 3 3 2 2 3" xfId="21166" xr:uid="{00000000-0005-0000-0000-00003C6C0000}"/>
    <cellStyle name="Normal 2 6 3 3 3 2 3" xfId="7647" xr:uid="{00000000-0005-0000-0000-00003D6C0000}"/>
    <cellStyle name="Normal 2 6 3 3 3 2 3 2" xfId="15793" xr:uid="{00000000-0005-0000-0000-00003E6C0000}"/>
    <cellStyle name="Normal 2 6 3 3 3 2 3 2 2" xfId="32089" xr:uid="{00000000-0005-0000-0000-00003F6C0000}"/>
    <cellStyle name="Normal 2 6 3 3 3 2 3 3" xfId="23943" xr:uid="{00000000-0005-0000-0000-0000406C0000}"/>
    <cellStyle name="Normal 2 6 3 3 3 2 4" xfId="10494" xr:uid="{00000000-0005-0000-0000-0000416C0000}"/>
    <cellStyle name="Normal 2 6 3 3 3 2 4 2" xfId="26790" xr:uid="{00000000-0005-0000-0000-0000426C0000}"/>
    <cellStyle name="Normal 2 6 3 3 3 2 5" xfId="18644" xr:uid="{00000000-0005-0000-0000-0000436C0000}"/>
    <cellStyle name="Normal 2 6 3 3 3 3" xfId="3652" xr:uid="{00000000-0005-0000-0000-0000446C0000}"/>
    <cellStyle name="Normal 2 6 3 3 3 3 2" xfId="11798" xr:uid="{00000000-0005-0000-0000-0000456C0000}"/>
    <cellStyle name="Normal 2 6 3 3 3 3 2 2" xfId="28094" xr:uid="{00000000-0005-0000-0000-0000466C0000}"/>
    <cellStyle name="Normal 2 6 3 3 3 3 3" xfId="19948" xr:uid="{00000000-0005-0000-0000-0000476C0000}"/>
    <cellStyle name="Normal 2 6 3 3 3 4" xfId="6237" xr:uid="{00000000-0005-0000-0000-0000486C0000}"/>
    <cellStyle name="Normal 2 6 3 3 3 4 2" xfId="14383" xr:uid="{00000000-0005-0000-0000-0000496C0000}"/>
    <cellStyle name="Normal 2 6 3 3 3 4 2 2" xfId="30679" xr:uid="{00000000-0005-0000-0000-00004A6C0000}"/>
    <cellStyle name="Normal 2 6 3 3 3 4 3" xfId="22533" xr:uid="{00000000-0005-0000-0000-00004B6C0000}"/>
    <cellStyle name="Normal 2 6 3 3 3 5" xfId="9084" xr:uid="{00000000-0005-0000-0000-00004C6C0000}"/>
    <cellStyle name="Normal 2 6 3 3 3 5 2" xfId="25380" xr:uid="{00000000-0005-0000-0000-00004D6C0000}"/>
    <cellStyle name="Normal 2 6 3 3 3 6" xfId="17234" xr:uid="{00000000-0005-0000-0000-00004E6C0000}"/>
    <cellStyle name="Normal 2 6 3 3 4" xfId="1643" xr:uid="{00000000-0005-0000-0000-00004F6C0000}"/>
    <cellStyle name="Normal 2 6 3 3 4 2" xfId="4261" xr:uid="{00000000-0005-0000-0000-0000506C0000}"/>
    <cellStyle name="Normal 2 6 3 3 4 2 2" xfId="12407" xr:uid="{00000000-0005-0000-0000-0000516C0000}"/>
    <cellStyle name="Normal 2 6 3 3 4 2 2 2" xfId="28703" xr:uid="{00000000-0005-0000-0000-0000526C0000}"/>
    <cellStyle name="Normal 2 6 3 3 4 2 3" xfId="20557" xr:uid="{00000000-0005-0000-0000-0000536C0000}"/>
    <cellStyle name="Normal 2 6 3 3 4 3" xfId="6942" xr:uid="{00000000-0005-0000-0000-0000546C0000}"/>
    <cellStyle name="Normal 2 6 3 3 4 3 2" xfId="15088" xr:uid="{00000000-0005-0000-0000-0000556C0000}"/>
    <cellStyle name="Normal 2 6 3 3 4 3 2 2" xfId="31384" xr:uid="{00000000-0005-0000-0000-0000566C0000}"/>
    <cellStyle name="Normal 2 6 3 3 4 3 3" xfId="23238" xr:uid="{00000000-0005-0000-0000-0000576C0000}"/>
    <cellStyle name="Normal 2 6 3 3 4 4" xfId="9789" xr:uid="{00000000-0005-0000-0000-0000586C0000}"/>
    <cellStyle name="Normal 2 6 3 3 4 4 2" xfId="26085" xr:uid="{00000000-0005-0000-0000-0000596C0000}"/>
    <cellStyle name="Normal 2 6 3 3 4 5" xfId="17939" xr:uid="{00000000-0005-0000-0000-00005A6C0000}"/>
    <cellStyle name="Normal 2 6 3 3 5" xfId="3043" xr:uid="{00000000-0005-0000-0000-00005B6C0000}"/>
    <cellStyle name="Normal 2 6 3 3 5 2" xfId="11189" xr:uid="{00000000-0005-0000-0000-00005C6C0000}"/>
    <cellStyle name="Normal 2 6 3 3 5 2 2" xfId="27485" xr:uid="{00000000-0005-0000-0000-00005D6C0000}"/>
    <cellStyle name="Normal 2 6 3 3 5 3" xfId="19339" xr:uid="{00000000-0005-0000-0000-00005E6C0000}"/>
    <cellStyle name="Normal 2 6 3 3 6" xfId="5532" xr:uid="{00000000-0005-0000-0000-00005F6C0000}"/>
    <cellStyle name="Normal 2 6 3 3 6 2" xfId="13678" xr:uid="{00000000-0005-0000-0000-0000606C0000}"/>
    <cellStyle name="Normal 2 6 3 3 6 2 2" xfId="29974" xr:uid="{00000000-0005-0000-0000-0000616C0000}"/>
    <cellStyle name="Normal 2 6 3 3 6 3" xfId="21828" xr:uid="{00000000-0005-0000-0000-0000626C0000}"/>
    <cellStyle name="Normal 2 6 3 3 7" xfId="8379" xr:uid="{00000000-0005-0000-0000-0000636C0000}"/>
    <cellStyle name="Normal 2 6 3 3 7 2" xfId="24675" xr:uid="{00000000-0005-0000-0000-0000646C0000}"/>
    <cellStyle name="Normal 2 6 3 3 8" xfId="16529" xr:uid="{00000000-0005-0000-0000-0000656C0000}"/>
    <cellStyle name="Normal 2 6 3 4" xfId="316" xr:uid="{00000000-0005-0000-0000-0000666C0000}"/>
    <cellStyle name="Normal 2 6 3 4 2" xfId="660" xr:uid="{00000000-0005-0000-0000-0000676C0000}"/>
    <cellStyle name="Normal 2 6 3 4 2 2" xfId="1366" xr:uid="{00000000-0005-0000-0000-0000686C0000}"/>
    <cellStyle name="Normal 2 6 3 4 2 2 2" xfId="2776" xr:uid="{00000000-0005-0000-0000-0000696C0000}"/>
    <cellStyle name="Normal 2 6 3 4 2 2 2 2" xfId="5240" xr:uid="{00000000-0005-0000-0000-00006A6C0000}"/>
    <cellStyle name="Normal 2 6 3 4 2 2 2 2 2" xfId="13386" xr:uid="{00000000-0005-0000-0000-00006B6C0000}"/>
    <cellStyle name="Normal 2 6 3 4 2 2 2 2 2 2" xfId="29682" xr:uid="{00000000-0005-0000-0000-00006C6C0000}"/>
    <cellStyle name="Normal 2 6 3 4 2 2 2 2 3" xfId="21536" xr:uid="{00000000-0005-0000-0000-00006D6C0000}"/>
    <cellStyle name="Normal 2 6 3 4 2 2 2 3" xfId="8075" xr:uid="{00000000-0005-0000-0000-00006E6C0000}"/>
    <cellStyle name="Normal 2 6 3 4 2 2 2 3 2" xfId="16221" xr:uid="{00000000-0005-0000-0000-00006F6C0000}"/>
    <cellStyle name="Normal 2 6 3 4 2 2 2 3 2 2" xfId="32517" xr:uid="{00000000-0005-0000-0000-0000706C0000}"/>
    <cellStyle name="Normal 2 6 3 4 2 2 2 3 3" xfId="24371" xr:uid="{00000000-0005-0000-0000-0000716C0000}"/>
    <cellStyle name="Normal 2 6 3 4 2 2 2 4" xfId="10922" xr:uid="{00000000-0005-0000-0000-0000726C0000}"/>
    <cellStyle name="Normal 2 6 3 4 2 2 2 4 2" xfId="27218" xr:uid="{00000000-0005-0000-0000-0000736C0000}"/>
    <cellStyle name="Normal 2 6 3 4 2 2 2 5" xfId="19072" xr:uid="{00000000-0005-0000-0000-0000746C0000}"/>
    <cellStyle name="Normal 2 6 3 4 2 2 3" xfId="4022" xr:uid="{00000000-0005-0000-0000-0000756C0000}"/>
    <cellStyle name="Normal 2 6 3 4 2 2 3 2" xfId="12168" xr:uid="{00000000-0005-0000-0000-0000766C0000}"/>
    <cellStyle name="Normal 2 6 3 4 2 2 3 2 2" xfId="28464" xr:uid="{00000000-0005-0000-0000-0000776C0000}"/>
    <cellStyle name="Normal 2 6 3 4 2 2 3 3" xfId="20318" xr:uid="{00000000-0005-0000-0000-0000786C0000}"/>
    <cellStyle name="Normal 2 6 3 4 2 2 4" xfId="6665" xr:uid="{00000000-0005-0000-0000-0000796C0000}"/>
    <cellStyle name="Normal 2 6 3 4 2 2 4 2" xfId="14811" xr:uid="{00000000-0005-0000-0000-00007A6C0000}"/>
    <cellStyle name="Normal 2 6 3 4 2 2 4 2 2" xfId="31107" xr:uid="{00000000-0005-0000-0000-00007B6C0000}"/>
    <cellStyle name="Normal 2 6 3 4 2 2 4 3" xfId="22961" xr:uid="{00000000-0005-0000-0000-00007C6C0000}"/>
    <cellStyle name="Normal 2 6 3 4 2 2 5" xfId="9512" xr:uid="{00000000-0005-0000-0000-00007D6C0000}"/>
    <cellStyle name="Normal 2 6 3 4 2 2 5 2" xfId="25808" xr:uid="{00000000-0005-0000-0000-00007E6C0000}"/>
    <cellStyle name="Normal 2 6 3 4 2 2 6" xfId="17662" xr:uid="{00000000-0005-0000-0000-00007F6C0000}"/>
    <cellStyle name="Normal 2 6 3 4 2 3" xfId="2071" xr:uid="{00000000-0005-0000-0000-0000806C0000}"/>
    <cellStyle name="Normal 2 6 3 4 2 3 2" xfId="4631" xr:uid="{00000000-0005-0000-0000-0000816C0000}"/>
    <cellStyle name="Normal 2 6 3 4 2 3 2 2" xfId="12777" xr:uid="{00000000-0005-0000-0000-0000826C0000}"/>
    <cellStyle name="Normal 2 6 3 4 2 3 2 2 2" xfId="29073" xr:uid="{00000000-0005-0000-0000-0000836C0000}"/>
    <cellStyle name="Normal 2 6 3 4 2 3 2 3" xfId="20927" xr:uid="{00000000-0005-0000-0000-0000846C0000}"/>
    <cellStyle name="Normal 2 6 3 4 2 3 3" xfId="7370" xr:uid="{00000000-0005-0000-0000-0000856C0000}"/>
    <cellStyle name="Normal 2 6 3 4 2 3 3 2" xfId="15516" xr:uid="{00000000-0005-0000-0000-0000866C0000}"/>
    <cellStyle name="Normal 2 6 3 4 2 3 3 2 2" xfId="31812" xr:uid="{00000000-0005-0000-0000-0000876C0000}"/>
    <cellStyle name="Normal 2 6 3 4 2 3 3 3" xfId="23666" xr:uid="{00000000-0005-0000-0000-0000886C0000}"/>
    <cellStyle name="Normal 2 6 3 4 2 3 4" xfId="10217" xr:uid="{00000000-0005-0000-0000-0000896C0000}"/>
    <cellStyle name="Normal 2 6 3 4 2 3 4 2" xfId="26513" xr:uid="{00000000-0005-0000-0000-00008A6C0000}"/>
    <cellStyle name="Normal 2 6 3 4 2 3 5" xfId="18367" xr:uid="{00000000-0005-0000-0000-00008B6C0000}"/>
    <cellStyle name="Normal 2 6 3 4 2 4" xfId="3413" xr:uid="{00000000-0005-0000-0000-00008C6C0000}"/>
    <cellStyle name="Normal 2 6 3 4 2 4 2" xfId="11559" xr:uid="{00000000-0005-0000-0000-00008D6C0000}"/>
    <cellStyle name="Normal 2 6 3 4 2 4 2 2" xfId="27855" xr:uid="{00000000-0005-0000-0000-00008E6C0000}"/>
    <cellStyle name="Normal 2 6 3 4 2 4 3" xfId="19709" xr:uid="{00000000-0005-0000-0000-00008F6C0000}"/>
    <cellStyle name="Normal 2 6 3 4 2 5" xfId="5960" xr:uid="{00000000-0005-0000-0000-0000906C0000}"/>
    <cellStyle name="Normal 2 6 3 4 2 5 2" xfId="14106" xr:uid="{00000000-0005-0000-0000-0000916C0000}"/>
    <cellStyle name="Normal 2 6 3 4 2 5 2 2" xfId="30402" xr:uid="{00000000-0005-0000-0000-0000926C0000}"/>
    <cellStyle name="Normal 2 6 3 4 2 5 3" xfId="22256" xr:uid="{00000000-0005-0000-0000-0000936C0000}"/>
    <cellStyle name="Normal 2 6 3 4 2 6" xfId="8807" xr:uid="{00000000-0005-0000-0000-0000946C0000}"/>
    <cellStyle name="Normal 2 6 3 4 2 6 2" xfId="25103" xr:uid="{00000000-0005-0000-0000-0000956C0000}"/>
    <cellStyle name="Normal 2 6 3 4 2 7" xfId="16957" xr:uid="{00000000-0005-0000-0000-0000966C0000}"/>
    <cellStyle name="Normal 2 6 3 4 3" xfId="1022" xr:uid="{00000000-0005-0000-0000-0000976C0000}"/>
    <cellStyle name="Normal 2 6 3 4 3 2" xfId="2432" xr:uid="{00000000-0005-0000-0000-0000986C0000}"/>
    <cellStyle name="Normal 2 6 3 4 3 2 2" xfId="4944" xr:uid="{00000000-0005-0000-0000-0000996C0000}"/>
    <cellStyle name="Normal 2 6 3 4 3 2 2 2" xfId="13090" xr:uid="{00000000-0005-0000-0000-00009A6C0000}"/>
    <cellStyle name="Normal 2 6 3 4 3 2 2 2 2" xfId="29386" xr:uid="{00000000-0005-0000-0000-00009B6C0000}"/>
    <cellStyle name="Normal 2 6 3 4 3 2 2 3" xfId="21240" xr:uid="{00000000-0005-0000-0000-00009C6C0000}"/>
    <cellStyle name="Normal 2 6 3 4 3 2 3" xfId="7731" xr:uid="{00000000-0005-0000-0000-00009D6C0000}"/>
    <cellStyle name="Normal 2 6 3 4 3 2 3 2" xfId="15877" xr:uid="{00000000-0005-0000-0000-00009E6C0000}"/>
    <cellStyle name="Normal 2 6 3 4 3 2 3 2 2" xfId="32173" xr:uid="{00000000-0005-0000-0000-00009F6C0000}"/>
    <cellStyle name="Normal 2 6 3 4 3 2 3 3" xfId="24027" xr:uid="{00000000-0005-0000-0000-0000A06C0000}"/>
    <cellStyle name="Normal 2 6 3 4 3 2 4" xfId="10578" xr:uid="{00000000-0005-0000-0000-0000A16C0000}"/>
    <cellStyle name="Normal 2 6 3 4 3 2 4 2" xfId="26874" xr:uid="{00000000-0005-0000-0000-0000A26C0000}"/>
    <cellStyle name="Normal 2 6 3 4 3 2 5" xfId="18728" xr:uid="{00000000-0005-0000-0000-0000A36C0000}"/>
    <cellStyle name="Normal 2 6 3 4 3 3" xfId="3726" xr:uid="{00000000-0005-0000-0000-0000A46C0000}"/>
    <cellStyle name="Normal 2 6 3 4 3 3 2" xfId="11872" xr:uid="{00000000-0005-0000-0000-0000A56C0000}"/>
    <cellStyle name="Normal 2 6 3 4 3 3 2 2" xfId="28168" xr:uid="{00000000-0005-0000-0000-0000A66C0000}"/>
    <cellStyle name="Normal 2 6 3 4 3 3 3" xfId="20022" xr:uid="{00000000-0005-0000-0000-0000A76C0000}"/>
    <cellStyle name="Normal 2 6 3 4 3 4" xfId="6321" xr:uid="{00000000-0005-0000-0000-0000A86C0000}"/>
    <cellStyle name="Normal 2 6 3 4 3 4 2" xfId="14467" xr:uid="{00000000-0005-0000-0000-0000A96C0000}"/>
    <cellStyle name="Normal 2 6 3 4 3 4 2 2" xfId="30763" xr:uid="{00000000-0005-0000-0000-0000AA6C0000}"/>
    <cellStyle name="Normal 2 6 3 4 3 4 3" xfId="22617" xr:uid="{00000000-0005-0000-0000-0000AB6C0000}"/>
    <cellStyle name="Normal 2 6 3 4 3 5" xfId="9168" xr:uid="{00000000-0005-0000-0000-0000AC6C0000}"/>
    <cellStyle name="Normal 2 6 3 4 3 5 2" xfId="25464" xr:uid="{00000000-0005-0000-0000-0000AD6C0000}"/>
    <cellStyle name="Normal 2 6 3 4 3 6" xfId="17318" xr:uid="{00000000-0005-0000-0000-0000AE6C0000}"/>
    <cellStyle name="Normal 2 6 3 4 4" xfId="1727" xr:uid="{00000000-0005-0000-0000-0000AF6C0000}"/>
    <cellStyle name="Normal 2 6 3 4 4 2" xfId="4335" xr:uid="{00000000-0005-0000-0000-0000B06C0000}"/>
    <cellStyle name="Normal 2 6 3 4 4 2 2" xfId="12481" xr:uid="{00000000-0005-0000-0000-0000B16C0000}"/>
    <cellStyle name="Normal 2 6 3 4 4 2 2 2" xfId="28777" xr:uid="{00000000-0005-0000-0000-0000B26C0000}"/>
    <cellStyle name="Normal 2 6 3 4 4 2 3" xfId="20631" xr:uid="{00000000-0005-0000-0000-0000B36C0000}"/>
    <cellStyle name="Normal 2 6 3 4 4 3" xfId="7026" xr:uid="{00000000-0005-0000-0000-0000B46C0000}"/>
    <cellStyle name="Normal 2 6 3 4 4 3 2" xfId="15172" xr:uid="{00000000-0005-0000-0000-0000B56C0000}"/>
    <cellStyle name="Normal 2 6 3 4 4 3 2 2" xfId="31468" xr:uid="{00000000-0005-0000-0000-0000B66C0000}"/>
    <cellStyle name="Normal 2 6 3 4 4 3 3" xfId="23322" xr:uid="{00000000-0005-0000-0000-0000B76C0000}"/>
    <cellStyle name="Normal 2 6 3 4 4 4" xfId="9873" xr:uid="{00000000-0005-0000-0000-0000B86C0000}"/>
    <cellStyle name="Normal 2 6 3 4 4 4 2" xfId="26169" xr:uid="{00000000-0005-0000-0000-0000B96C0000}"/>
    <cellStyle name="Normal 2 6 3 4 4 5" xfId="18023" xr:uid="{00000000-0005-0000-0000-0000BA6C0000}"/>
    <cellStyle name="Normal 2 6 3 4 5" xfId="3117" xr:uid="{00000000-0005-0000-0000-0000BB6C0000}"/>
    <cellStyle name="Normal 2 6 3 4 5 2" xfId="11263" xr:uid="{00000000-0005-0000-0000-0000BC6C0000}"/>
    <cellStyle name="Normal 2 6 3 4 5 2 2" xfId="27559" xr:uid="{00000000-0005-0000-0000-0000BD6C0000}"/>
    <cellStyle name="Normal 2 6 3 4 5 3" xfId="19413" xr:uid="{00000000-0005-0000-0000-0000BE6C0000}"/>
    <cellStyle name="Normal 2 6 3 4 6" xfId="5616" xr:uid="{00000000-0005-0000-0000-0000BF6C0000}"/>
    <cellStyle name="Normal 2 6 3 4 6 2" xfId="13762" xr:uid="{00000000-0005-0000-0000-0000C06C0000}"/>
    <cellStyle name="Normal 2 6 3 4 6 2 2" xfId="30058" xr:uid="{00000000-0005-0000-0000-0000C16C0000}"/>
    <cellStyle name="Normal 2 6 3 4 6 3" xfId="21912" xr:uid="{00000000-0005-0000-0000-0000C26C0000}"/>
    <cellStyle name="Normal 2 6 3 4 7" xfId="8463" xr:uid="{00000000-0005-0000-0000-0000C36C0000}"/>
    <cellStyle name="Normal 2 6 3 4 7 2" xfId="24759" xr:uid="{00000000-0005-0000-0000-0000C46C0000}"/>
    <cellStyle name="Normal 2 6 3 4 8" xfId="16613" xr:uid="{00000000-0005-0000-0000-0000C56C0000}"/>
    <cellStyle name="Normal 2 6 3 5" xfId="406" xr:uid="{00000000-0005-0000-0000-0000C66C0000}"/>
    <cellStyle name="Normal 2 6 3 5 2" xfId="1112" xr:uid="{00000000-0005-0000-0000-0000C76C0000}"/>
    <cellStyle name="Normal 2 6 3 5 2 2" xfId="2522" xr:uid="{00000000-0005-0000-0000-0000C86C0000}"/>
    <cellStyle name="Normal 2 6 3 5 2 2 2" xfId="5018" xr:uid="{00000000-0005-0000-0000-0000C96C0000}"/>
    <cellStyle name="Normal 2 6 3 5 2 2 2 2" xfId="13164" xr:uid="{00000000-0005-0000-0000-0000CA6C0000}"/>
    <cellStyle name="Normal 2 6 3 5 2 2 2 2 2" xfId="29460" xr:uid="{00000000-0005-0000-0000-0000CB6C0000}"/>
    <cellStyle name="Normal 2 6 3 5 2 2 2 3" xfId="21314" xr:uid="{00000000-0005-0000-0000-0000CC6C0000}"/>
    <cellStyle name="Normal 2 6 3 5 2 2 3" xfId="7821" xr:uid="{00000000-0005-0000-0000-0000CD6C0000}"/>
    <cellStyle name="Normal 2 6 3 5 2 2 3 2" xfId="15967" xr:uid="{00000000-0005-0000-0000-0000CE6C0000}"/>
    <cellStyle name="Normal 2 6 3 5 2 2 3 2 2" xfId="32263" xr:uid="{00000000-0005-0000-0000-0000CF6C0000}"/>
    <cellStyle name="Normal 2 6 3 5 2 2 3 3" xfId="24117" xr:uid="{00000000-0005-0000-0000-0000D06C0000}"/>
    <cellStyle name="Normal 2 6 3 5 2 2 4" xfId="10668" xr:uid="{00000000-0005-0000-0000-0000D16C0000}"/>
    <cellStyle name="Normal 2 6 3 5 2 2 4 2" xfId="26964" xr:uid="{00000000-0005-0000-0000-0000D26C0000}"/>
    <cellStyle name="Normal 2 6 3 5 2 2 5" xfId="18818" xr:uid="{00000000-0005-0000-0000-0000D36C0000}"/>
    <cellStyle name="Normal 2 6 3 5 2 3" xfId="3800" xr:uid="{00000000-0005-0000-0000-0000D46C0000}"/>
    <cellStyle name="Normal 2 6 3 5 2 3 2" xfId="11946" xr:uid="{00000000-0005-0000-0000-0000D56C0000}"/>
    <cellStyle name="Normal 2 6 3 5 2 3 2 2" xfId="28242" xr:uid="{00000000-0005-0000-0000-0000D66C0000}"/>
    <cellStyle name="Normal 2 6 3 5 2 3 3" xfId="20096" xr:uid="{00000000-0005-0000-0000-0000D76C0000}"/>
    <cellStyle name="Normal 2 6 3 5 2 4" xfId="6411" xr:uid="{00000000-0005-0000-0000-0000D86C0000}"/>
    <cellStyle name="Normal 2 6 3 5 2 4 2" xfId="14557" xr:uid="{00000000-0005-0000-0000-0000D96C0000}"/>
    <cellStyle name="Normal 2 6 3 5 2 4 2 2" xfId="30853" xr:uid="{00000000-0005-0000-0000-0000DA6C0000}"/>
    <cellStyle name="Normal 2 6 3 5 2 4 3" xfId="22707" xr:uid="{00000000-0005-0000-0000-0000DB6C0000}"/>
    <cellStyle name="Normal 2 6 3 5 2 5" xfId="9258" xr:uid="{00000000-0005-0000-0000-0000DC6C0000}"/>
    <cellStyle name="Normal 2 6 3 5 2 5 2" xfId="25554" xr:uid="{00000000-0005-0000-0000-0000DD6C0000}"/>
    <cellStyle name="Normal 2 6 3 5 2 6" xfId="17408" xr:uid="{00000000-0005-0000-0000-0000DE6C0000}"/>
    <cellStyle name="Normal 2 6 3 5 3" xfId="1817" xr:uid="{00000000-0005-0000-0000-0000DF6C0000}"/>
    <cellStyle name="Normal 2 6 3 5 3 2" xfId="4409" xr:uid="{00000000-0005-0000-0000-0000E06C0000}"/>
    <cellStyle name="Normal 2 6 3 5 3 2 2" xfId="12555" xr:uid="{00000000-0005-0000-0000-0000E16C0000}"/>
    <cellStyle name="Normal 2 6 3 5 3 2 2 2" xfId="28851" xr:uid="{00000000-0005-0000-0000-0000E26C0000}"/>
    <cellStyle name="Normal 2 6 3 5 3 2 3" xfId="20705" xr:uid="{00000000-0005-0000-0000-0000E36C0000}"/>
    <cellStyle name="Normal 2 6 3 5 3 3" xfId="7116" xr:uid="{00000000-0005-0000-0000-0000E46C0000}"/>
    <cellStyle name="Normal 2 6 3 5 3 3 2" xfId="15262" xr:uid="{00000000-0005-0000-0000-0000E56C0000}"/>
    <cellStyle name="Normal 2 6 3 5 3 3 2 2" xfId="31558" xr:uid="{00000000-0005-0000-0000-0000E66C0000}"/>
    <cellStyle name="Normal 2 6 3 5 3 3 3" xfId="23412" xr:uid="{00000000-0005-0000-0000-0000E76C0000}"/>
    <cellStyle name="Normal 2 6 3 5 3 4" xfId="9963" xr:uid="{00000000-0005-0000-0000-0000E86C0000}"/>
    <cellStyle name="Normal 2 6 3 5 3 4 2" xfId="26259" xr:uid="{00000000-0005-0000-0000-0000E96C0000}"/>
    <cellStyle name="Normal 2 6 3 5 3 5" xfId="18113" xr:uid="{00000000-0005-0000-0000-0000EA6C0000}"/>
    <cellStyle name="Normal 2 6 3 5 4" xfId="3191" xr:uid="{00000000-0005-0000-0000-0000EB6C0000}"/>
    <cellStyle name="Normal 2 6 3 5 4 2" xfId="11337" xr:uid="{00000000-0005-0000-0000-0000EC6C0000}"/>
    <cellStyle name="Normal 2 6 3 5 4 2 2" xfId="27633" xr:uid="{00000000-0005-0000-0000-0000ED6C0000}"/>
    <cellStyle name="Normal 2 6 3 5 4 3" xfId="19487" xr:uid="{00000000-0005-0000-0000-0000EE6C0000}"/>
    <cellStyle name="Normal 2 6 3 5 5" xfId="5706" xr:uid="{00000000-0005-0000-0000-0000EF6C0000}"/>
    <cellStyle name="Normal 2 6 3 5 5 2" xfId="13852" xr:uid="{00000000-0005-0000-0000-0000F06C0000}"/>
    <cellStyle name="Normal 2 6 3 5 5 2 2" xfId="30148" xr:uid="{00000000-0005-0000-0000-0000F16C0000}"/>
    <cellStyle name="Normal 2 6 3 5 5 3" xfId="22002" xr:uid="{00000000-0005-0000-0000-0000F26C0000}"/>
    <cellStyle name="Normal 2 6 3 5 6" xfId="8553" xr:uid="{00000000-0005-0000-0000-0000F36C0000}"/>
    <cellStyle name="Normal 2 6 3 5 6 2" xfId="24849" xr:uid="{00000000-0005-0000-0000-0000F46C0000}"/>
    <cellStyle name="Normal 2 6 3 5 7" xfId="16703" xr:uid="{00000000-0005-0000-0000-0000F56C0000}"/>
    <cellStyle name="Normal 2 6 3 6" xfId="768" xr:uid="{00000000-0005-0000-0000-0000F66C0000}"/>
    <cellStyle name="Normal 2 6 3 6 2" xfId="2178" xr:uid="{00000000-0005-0000-0000-0000F76C0000}"/>
    <cellStyle name="Normal 2 6 3 6 2 2" xfId="4722" xr:uid="{00000000-0005-0000-0000-0000F86C0000}"/>
    <cellStyle name="Normal 2 6 3 6 2 2 2" xfId="12868" xr:uid="{00000000-0005-0000-0000-0000F96C0000}"/>
    <cellStyle name="Normal 2 6 3 6 2 2 2 2" xfId="29164" xr:uid="{00000000-0005-0000-0000-0000FA6C0000}"/>
    <cellStyle name="Normal 2 6 3 6 2 2 3" xfId="21018" xr:uid="{00000000-0005-0000-0000-0000FB6C0000}"/>
    <cellStyle name="Normal 2 6 3 6 2 3" xfId="7477" xr:uid="{00000000-0005-0000-0000-0000FC6C0000}"/>
    <cellStyle name="Normal 2 6 3 6 2 3 2" xfId="15623" xr:uid="{00000000-0005-0000-0000-0000FD6C0000}"/>
    <cellStyle name="Normal 2 6 3 6 2 3 2 2" xfId="31919" xr:uid="{00000000-0005-0000-0000-0000FE6C0000}"/>
    <cellStyle name="Normal 2 6 3 6 2 3 3" xfId="23773" xr:uid="{00000000-0005-0000-0000-0000FF6C0000}"/>
    <cellStyle name="Normal 2 6 3 6 2 4" xfId="10324" xr:uid="{00000000-0005-0000-0000-0000006D0000}"/>
    <cellStyle name="Normal 2 6 3 6 2 4 2" xfId="26620" xr:uid="{00000000-0005-0000-0000-0000016D0000}"/>
    <cellStyle name="Normal 2 6 3 6 2 5" xfId="18474" xr:uid="{00000000-0005-0000-0000-0000026D0000}"/>
    <cellStyle name="Normal 2 6 3 6 3" xfId="3504" xr:uid="{00000000-0005-0000-0000-0000036D0000}"/>
    <cellStyle name="Normal 2 6 3 6 3 2" xfId="11650" xr:uid="{00000000-0005-0000-0000-0000046D0000}"/>
    <cellStyle name="Normal 2 6 3 6 3 2 2" xfId="27946" xr:uid="{00000000-0005-0000-0000-0000056D0000}"/>
    <cellStyle name="Normal 2 6 3 6 3 3" xfId="19800" xr:uid="{00000000-0005-0000-0000-0000066D0000}"/>
    <cellStyle name="Normal 2 6 3 6 4" xfId="6067" xr:uid="{00000000-0005-0000-0000-0000076D0000}"/>
    <cellStyle name="Normal 2 6 3 6 4 2" xfId="14213" xr:uid="{00000000-0005-0000-0000-0000086D0000}"/>
    <cellStyle name="Normal 2 6 3 6 4 2 2" xfId="30509" xr:uid="{00000000-0005-0000-0000-0000096D0000}"/>
    <cellStyle name="Normal 2 6 3 6 4 3" xfId="22363" xr:uid="{00000000-0005-0000-0000-00000A6D0000}"/>
    <cellStyle name="Normal 2 6 3 6 5" xfId="8914" xr:uid="{00000000-0005-0000-0000-00000B6D0000}"/>
    <cellStyle name="Normal 2 6 3 6 5 2" xfId="25210" xr:uid="{00000000-0005-0000-0000-00000C6D0000}"/>
    <cellStyle name="Normal 2 6 3 6 6" xfId="17064" xr:uid="{00000000-0005-0000-0000-00000D6D0000}"/>
    <cellStyle name="Normal 2 6 3 7" xfId="1473" xr:uid="{00000000-0005-0000-0000-00000E6D0000}"/>
    <cellStyle name="Normal 2 6 3 7 2" xfId="4113" xr:uid="{00000000-0005-0000-0000-00000F6D0000}"/>
    <cellStyle name="Normal 2 6 3 7 2 2" xfId="12259" xr:uid="{00000000-0005-0000-0000-0000106D0000}"/>
    <cellStyle name="Normal 2 6 3 7 2 2 2" xfId="28555" xr:uid="{00000000-0005-0000-0000-0000116D0000}"/>
    <cellStyle name="Normal 2 6 3 7 2 3" xfId="20409" xr:uid="{00000000-0005-0000-0000-0000126D0000}"/>
    <cellStyle name="Normal 2 6 3 7 3" xfId="6772" xr:uid="{00000000-0005-0000-0000-0000136D0000}"/>
    <cellStyle name="Normal 2 6 3 7 3 2" xfId="14918" xr:uid="{00000000-0005-0000-0000-0000146D0000}"/>
    <cellStyle name="Normal 2 6 3 7 3 2 2" xfId="31214" xr:uid="{00000000-0005-0000-0000-0000156D0000}"/>
    <cellStyle name="Normal 2 6 3 7 3 3" xfId="23068" xr:uid="{00000000-0005-0000-0000-0000166D0000}"/>
    <cellStyle name="Normal 2 6 3 7 4" xfId="9619" xr:uid="{00000000-0005-0000-0000-0000176D0000}"/>
    <cellStyle name="Normal 2 6 3 7 4 2" xfId="25915" xr:uid="{00000000-0005-0000-0000-0000186D0000}"/>
    <cellStyle name="Normal 2 6 3 7 5" xfId="17769" xr:uid="{00000000-0005-0000-0000-0000196D0000}"/>
    <cellStyle name="Normal 2 6 3 8" xfId="2895" xr:uid="{00000000-0005-0000-0000-00001A6D0000}"/>
    <cellStyle name="Normal 2 6 3 8 2" xfId="11041" xr:uid="{00000000-0005-0000-0000-00001B6D0000}"/>
    <cellStyle name="Normal 2 6 3 8 2 2" xfId="27337" xr:uid="{00000000-0005-0000-0000-00001C6D0000}"/>
    <cellStyle name="Normal 2 6 3 8 3" xfId="19191" xr:uid="{00000000-0005-0000-0000-00001D6D0000}"/>
    <cellStyle name="Normal 2 6 3 9" xfId="5362" xr:uid="{00000000-0005-0000-0000-00001E6D0000}"/>
    <cellStyle name="Normal 2 6 3 9 2" xfId="13508" xr:uid="{00000000-0005-0000-0000-00001F6D0000}"/>
    <cellStyle name="Normal 2 6 3 9 2 2" xfId="29804" xr:uid="{00000000-0005-0000-0000-0000206D0000}"/>
    <cellStyle name="Normal 2 6 3 9 3" xfId="21658" xr:uid="{00000000-0005-0000-0000-0000216D0000}"/>
    <cellStyle name="Normal 2 6 4" xfId="108" xr:uid="{00000000-0005-0000-0000-0000226D0000}"/>
    <cellStyle name="Normal 2 6 4 2" xfId="452" xr:uid="{00000000-0005-0000-0000-0000236D0000}"/>
    <cellStyle name="Normal 2 6 4 2 2" xfId="1158" xr:uid="{00000000-0005-0000-0000-0000246D0000}"/>
    <cellStyle name="Normal 2 6 4 2 2 2" xfId="2568" xr:uid="{00000000-0005-0000-0000-0000256D0000}"/>
    <cellStyle name="Normal 2 6 4 2 2 2 2" xfId="5056" xr:uid="{00000000-0005-0000-0000-0000266D0000}"/>
    <cellStyle name="Normal 2 6 4 2 2 2 2 2" xfId="13202" xr:uid="{00000000-0005-0000-0000-0000276D0000}"/>
    <cellStyle name="Normal 2 6 4 2 2 2 2 2 2" xfId="29498" xr:uid="{00000000-0005-0000-0000-0000286D0000}"/>
    <cellStyle name="Normal 2 6 4 2 2 2 2 3" xfId="21352" xr:uid="{00000000-0005-0000-0000-0000296D0000}"/>
    <cellStyle name="Normal 2 6 4 2 2 2 3" xfId="7867" xr:uid="{00000000-0005-0000-0000-00002A6D0000}"/>
    <cellStyle name="Normal 2 6 4 2 2 2 3 2" xfId="16013" xr:uid="{00000000-0005-0000-0000-00002B6D0000}"/>
    <cellStyle name="Normal 2 6 4 2 2 2 3 2 2" xfId="32309" xr:uid="{00000000-0005-0000-0000-00002C6D0000}"/>
    <cellStyle name="Normal 2 6 4 2 2 2 3 3" xfId="24163" xr:uid="{00000000-0005-0000-0000-00002D6D0000}"/>
    <cellStyle name="Normal 2 6 4 2 2 2 4" xfId="10714" xr:uid="{00000000-0005-0000-0000-00002E6D0000}"/>
    <cellStyle name="Normal 2 6 4 2 2 2 4 2" xfId="27010" xr:uid="{00000000-0005-0000-0000-00002F6D0000}"/>
    <cellStyle name="Normal 2 6 4 2 2 2 5" xfId="18864" xr:uid="{00000000-0005-0000-0000-0000306D0000}"/>
    <cellStyle name="Normal 2 6 4 2 2 3" xfId="3838" xr:uid="{00000000-0005-0000-0000-0000316D0000}"/>
    <cellStyle name="Normal 2 6 4 2 2 3 2" xfId="11984" xr:uid="{00000000-0005-0000-0000-0000326D0000}"/>
    <cellStyle name="Normal 2 6 4 2 2 3 2 2" xfId="28280" xr:uid="{00000000-0005-0000-0000-0000336D0000}"/>
    <cellStyle name="Normal 2 6 4 2 2 3 3" xfId="20134" xr:uid="{00000000-0005-0000-0000-0000346D0000}"/>
    <cellStyle name="Normal 2 6 4 2 2 4" xfId="6457" xr:uid="{00000000-0005-0000-0000-0000356D0000}"/>
    <cellStyle name="Normal 2 6 4 2 2 4 2" xfId="14603" xr:uid="{00000000-0005-0000-0000-0000366D0000}"/>
    <cellStyle name="Normal 2 6 4 2 2 4 2 2" xfId="30899" xr:uid="{00000000-0005-0000-0000-0000376D0000}"/>
    <cellStyle name="Normal 2 6 4 2 2 4 3" xfId="22753" xr:uid="{00000000-0005-0000-0000-0000386D0000}"/>
    <cellStyle name="Normal 2 6 4 2 2 5" xfId="9304" xr:uid="{00000000-0005-0000-0000-0000396D0000}"/>
    <cellStyle name="Normal 2 6 4 2 2 5 2" xfId="25600" xr:uid="{00000000-0005-0000-0000-00003A6D0000}"/>
    <cellStyle name="Normal 2 6 4 2 2 6" xfId="17454" xr:uid="{00000000-0005-0000-0000-00003B6D0000}"/>
    <cellStyle name="Normal 2 6 4 2 3" xfId="1863" xr:uid="{00000000-0005-0000-0000-00003C6D0000}"/>
    <cellStyle name="Normal 2 6 4 2 3 2" xfId="4447" xr:uid="{00000000-0005-0000-0000-00003D6D0000}"/>
    <cellStyle name="Normal 2 6 4 2 3 2 2" xfId="12593" xr:uid="{00000000-0005-0000-0000-00003E6D0000}"/>
    <cellStyle name="Normal 2 6 4 2 3 2 2 2" xfId="28889" xr:uid="{00000000-0005-0000-0000-00003F6D0000}"/>
    <cellStyle name="Normal 2 6 4 2 3 2 3" xfId="20743" xr:uid="{00000000-0005-0000-0000-0000406D0000}"/>
    <cellStyle name="Normal 2 6 4 2 3 3" xfId="7162" xr:uid="{00000000-0005-0000-0000-0000416D0000}"/>
    <cellStyle name="Normal 2 6 4 2 3 3 2" xfId="15308" xr:uid="{00000000-0005-0000-0000-0000426D0000}"/>
    <cellStyle name="Normal 2 6 4 2 3 3 2 2" xfId="31604" xr:uid="{00000000-0005-0000-0000-0000436D0000}"/>
    <cellStyle name="Normal 2 6 4 2 3 3 3" xfId="23458" xr:uid="{00000000-0005-0000-0000-0000446D0000}"/>
    <cellStyle name="Normal 2 6 4 2 3 4" xfId="10009" xr:uid="{00000000-0005-0000-0000-0000456D0000}"/>
    <cellStyle name="Normal 2 6 4 2 3 4 2" xfId="26305" xr:uid="{00000000-0005-0000-0000-0000466D0000}"/>
    <cellStyle name="Normal 2 6 4 2 3 5" xfId="18159" xr:uid="{00000000-0005-0000-0000-0000476D0000}"/>
    <cellStyle name="Normal 2 6 4 2 4" xfId="3229" xr:uid="{00000000-0005-0000-0000-0000486D0000}"/>
    <cellStyle name="Normal 2 6 4 2 4 2" xfId="11375" xr:uid="{00000000-0005-0000-0000-0000496D0000}"/>
    <cellStyle name="Normal 2 6 4 2 4 2 2" xfId="27671" xr:uid="{00000000-0005-0000-0000-00004A6D0000}"/>
    <cellStyle name="Normal 2 6 4 2 4 3" xfId="19525" xr:uid="{00000000-0005-0000-0000-00004B6D0000}"/>
    <cellStyle name="Normal 2 6 4 2 5" xfId="5752" xr:uid="{00000000-0005-0000-0000-00004C6D0000}"/>
    <cellStyle name="Normal 2 6 4 2 5 2" xfId="13898" xr:uid="{00000000-0005-0000-0000-00004D6D0000}"/>
    <cellStyle name="Normal 2 6 4 2 5 2 2" xfId="30194" xr:uid="{00000000-0005-0000-0000-00004E6D0000}"/>
    <cellStyle name="Normal 2 6 4 2 5 3" xfId="22048" xr:uid="{00000000-0005-0000-0000-00004F6D0000}"/>
    <cellStyle name="Normal 2 6 4 2 6" xfId="8599" xr:uid="{00000000-0005-0000-0000-0000506D0000}"/>
    <cellStyle name="Normal 2 6 4 2 6 2" xfId="24895" xr:uid="{00000000-0005-0000-0000-0000516D0000}"/>
    <cellStyle name="Normal 2 6 4 2 7" xfId="16749" xr:uid="{00000000-0005-0000-0000-0000526D0000}"/>
    <cellStyle name="Normal 2 6 4 3" xfId="814" xr:uid="{00000000-0005-0000-0000-0000536D0000}"/>
    <cellStyle name="Normal 2 6 4 3 2" xfId="2224" xr:uid="{00000000-0005-0000-0000-0000546D0000}"/>
    <cellStyle name="Normal 2 6 4 3 2 2" xfId="4760" xr:uid="{00000000-0005-0000-0000-0000556D0000}"/>
    <cellStyle name="Normal 2 6 4 3 2 2 2" xfId="12906" xr:uid="{00000000-0005-0000-0000-0000566D0000}"/>
    <cellStyle name="Normal 2 6 4 3 2 2 2 2" xfId="29202" xr:uid="{00000000-0005-0000-0000-0000576D0000}"/>
    <cellStyle name="Normal 2 6 4 3 2 2 3" xfId="21056" xr:uid="{00000000-0005-0000-0000-0000586D0000}"/>
    <cellStyle name="Normal 2 6 4 3 2 3" xfId="7523" xr:uid="{00000000-0005-0000-0000-0000596D0000}"/>
    <cellStyle name="Normal 2 6 4 3 2 3 2" xfId="15669" xr:uid="{00000000-0005-0000-0000-00005A6D0000}"/>
    <cellStyle name="Normal 2 6 4 3 2 3 2 2" xfId="31965" xr:uid="{00000000-0005-0000-0000-00005B6D0000}"/>
    <cellStyle name="Normal 2 6 4 3 2 3 3" xfId="23819" xr:uid="{00000000-0005-0000-0000-00005C6D0000}"/>
    <cellStyle name="Normal 2 6 4 3 2 4" xfId="10370" xr:uid="{00000000-0005-0000-0000-00005D6D0000}"/>
    <cellStyle name="Normal 2 6 4 3 2 4 2" xfId="26666" xr:uid="{00000000-0005-0000-0000-00005E6D0000}"/>
    <cellStyle name="Normal 2 6 4 3 2 5" xfId="18520" xr:uid="{00000000-0005-0000-0000-00005F6D0000}"/>
    <cellStyle name="Normal 2 6 4 3 3" xfId="3542" xr:uid="{00000000-0005-0000-0000-0000606D0000}"/>
    <cellStyle name="Normal 2 6 4 3 3 2" xfId="11688" xr:uid="{00000000-0005-0000-0000-0000616D0000}"/>
    <cellStyle name="Normal 2 6 4 3 3 2 2" xfId="27984" xr:uid="{00000000-0005-0000-0000-0000626D0000}"/>
    <cellStyle name="Normal 2 6 4 3 3 3" xfId="19838" xr:uid="{00000000-0005-0000-0000-0000636D0000}"/>
    <cellStyle name="Normal 2 6 4 3 4" xfId="6113" xr:uid="{00000000-0005-0000-0000-0000646D0000}"/>
    <cellStyle name="Normal 2 6 4 3 4 2" xfId="14259" xr:uid="{00000000-0005-0000-0000-0000656D0000}"/>
    <cellStyle name="Normal 2 6 4 3 4 2 2" xfId="30555" xr:uid="{00000000-0005-0000-0000-0000666D0000}"/>
    <cellStyle name="Normal 2 6 4 3 4 3" xfId="22409" xr:uid="{00000000-0005-0000-0000-0000676D0000}"/>
    <cellStyle name="Normal 2 6 4 3 5" xfId="8960" xr:uid="{00000000-0005-0000-0000-0000686D0000}"/>
    <cellStyle name="Normal 2 6 4 3 5 2" xfId="25256" xr:uid="{00000000-0005-0000-0000-0000696D0000}"/>
    <cellStyle name="Normal 2 6 4 3 6" xfId="17110" xr:uid="{00000000-0005-0000-0000-00006A6D0000}"/>
    <cellStyle name="Normal 2 6 4 4" xfId="1519" xr:uid="{00000000-0005-0000-0000-00006B6D0000}"/>
    <cellStyle name="Normal 2 6 4 4 2" xfId="4151" xr:uid="{00000000-0005-0000-0000-00006C6D0000}"/>
    <cellStyle name="Normal 2 6 4 4 2 2" xfId="12297" xr:uid="{00000000-0005-0000-0000-00006D6D0000}"/>
    <cellStyle name="Normal 2 6 4 4 2 2 2" xfId="28593" xr:uid="{00000000-0005-0000-0000-00006E6D0000}"/>
    <cellStyle name="Normal 2 6 4 4 2 3" xfId="20447" xr:uid="{00000000-0005-0000-0000-00006F6D0000}"/>
    <cellStyle name="Normal 2 6 4 4 3" xfId="6818" xr:uid="{00000000-0005-0000-0000-0000706D0000}"/>
    <cellStyle name="Normal 2 6 4 4 3 2" xfId="14964" xr:uid="{00000000-0005-0000-0000-0000716D0000}"/>
    <cellStyle name="Normal 2 6 4 4 3 2 2" xfId="31260" xr:uid="{00000000-0005-0000-0000-0000726D0000}"/>
    <cellStyle name="Normal 2 6 4 4 3 3" xfId="23114" xr:uid="{00000000-0005-0000-0000-0000736D0000}"/>
    <cellStyle name="Normal 2 6 4 4 4" xfId="9665" xr:uid="{00000000-0005-0000-0000-0000746D0000}"/>
    <cellStyle name="Normal 2 6 4 4 4 2" xfId="25961" xr:uid="{00000000-0005-0000-0000-0000756D0000}"/>
    <cellStyle name="Normal 2 6 4 4 5" xfId="17815" xr:uid="{00000000-0005-0000-0000-0000766D0000}"/>
    <cellStyle name="Normal 2 6 4 5" xfId="2933" xr:uid="{00000000-0005-0000-0000-0000776D0000}"/>
    <cellStyle name="Normal 2 6 4 5 2" xfId="11079" xr:uid="{00000000-0005-0000-0000-0000786D0000}"/>
    <cellStyle name="Normal 2 6 4 5 2 2" xfId="27375" xr:uid="{00000000-0005-0000-0000-0000796D0000}"/>
    <cellStyle name="Normal 2 6 4 5 3" xfId="19229" xr:uid="{00000000-0005-0000-0000-00007A6D0000}"/>
    <cellStyle name="Normal 2 6 4 6" xfId="5408" xr:uid="{00000000-0005-0000-0000-00007B6D0000}"/>
    <cellStyle name="Normal 2 6 4 6 2" xfId="13554" xr:uid="{00000000-0005-0000-0000-00007C6D0000}"/>
    <cellStyle name="Normal 2 6 4 6 2 2" xfId="29850" xr:uid="{00000000-0005-0000-0000-00007D6D0000}"/>
    <cellStyle name="Normal 2 6 4 6 3" xfId="21704" xr:uid="{00000000-0005-0000-0000-00007E6D0000}"/>
    <cellStyle name="Normal 2 6 4 7" xfId="8255" xr:uid="{00000000-0005-0000-0000-00007F6D0000}"/>
    <cellStyle name="Normal 2 6 4 7 2" xfId="24551" xr:uid="{00000000-0005-0000-0000-0000806D0000}"/>
    <cellStyle name="Normal 2 6 4 8" xfId="16405" xr:uid="{00000000-0005-0000-0000-0000816D0000}"/>
    <cellStyle name="Normal 2 6 5" xfId="196" xr:uid="{00000000-0005-0000-0000-0000826D0000}"/>
    <cellStyle name="Normal 2 6 5 2" xfId="540" xr:uid="{00000000-0005-0000-0000-0000836D0000}"/>
    <cellStyle name="Normal 2 6 5 2 2" xfId="1246" xr:uid="{00000000-0005-0000-0000-0000846D0000}"/>
    <cellStyle name="Normal 2 6 5 2 2 2" xfId="2656" xr:uid="{00000000-0005-0000-0000-0000856D0000}"/>
    <cellStyle name="Normal 2 6 5 2 2 2 2" xfId="5130" xr:uid="{00000000-0005-0000-0000-0000866D0000}"/>
    <cellStyle name="Normal 2 6 5 2 2 2 2 2" xfId="13276" xr:uid="{00000000-0005-0000-0000-0000876D0000}"/>
    <cellStyle name="Normal 2 6 5 2 2 2 2 2 2" xfId="29572" xr:uid="{00000000-0005-0000-0000-0000886D0000}"/>
    <cellStyle name="Normal 2 6 5 2 2 2 2 3" xfId="21426" xr:uid="{00000000-0005-0000-0000-0000896D0000}"/>
    <cellStyle name="Normal 2 6 5 2 2 2 3" xfId="7955" xr:uid="{00000000-0005-0000-0000-00008A6D0000}"/>
    <cellStyle name="Normal 2 6 5 2 2 2 3 2" xfId="16101" xr:uid="{00000000-0005-0000-0000-00008B6D0000}"/>
    <cellStyle name="Normal 2 6 5 2 2 2 3 2 2" xfId="32397" xr:uid="{00000000-0005-0000-0000-00008C6D0000}"/>
    <cellStyle name="Normal 2 6 5 2 2 2 3 3" xfId="24251" xr:uid="{00000000-0005-0000-0000-00008D6D0000}"/>
    <cellStyle name="Normal 2 6 5 2 2 2 4" xfId="10802" xr:uid="{00000000-0005-0000-0000-00008E6D0000}"/>
    <cellStyle name="Normal 2 6 5 2 2 2 4 2" xfId="27098" xr:uid="{00000000-0005-0000-0000-00008F6D0000}"/>
    <cellStyle name="Normal 2 6 5 2 2 2 5" xfId="18952" xr:uid="{00000000-0005-0000-0000-0000906D0000}"/>
    <cellStyle name="Normal 2 6 5 2 2 3" xfId="3912" xr:uid="{00000000-0005-0000-0000-0000916D0000}"/>
    <cellStyle name="Normal 2 6 5 2 2 3 2" xfId="12058" xr:uid="{00000000-0005-0000-0000-0000926D0000}"/>
    <cellStyle name="Normal 2 6 5 2 2 3 2 2" xfId="28354" xr:uid="{00000000-0005-0000-0000-0000936D0000}"/>
    <cellStyle name="Normal 2 6 5 2 2 3 3" xfId="20208" xr:uid="{00000000-0005-0000-0000-0000946D0000}"/>
    <cellStyle name="Normal 2 6 5 2 2 4" xfId="6545" xr:uid="{00000000-0005-0000-0000-0000956D0000}"/>
    <cellStyle name="Normal 2 6 5 2 2 4 2" xfId="14691" xr:uid="{00000000-0005-0000-0000-0000966D0000}"/>
    <cellStyle name="Normal 2 6 5 2 2 4 2 2" xfId="30987" xr:uid="{00000000-0005-0000-0000-0000976D0000}"/>
    <cellStyle name="Normal 2 6 5 2 2 4 3" xfId="22841" xr:uid="{00000000-0005-0000-0000-0000986D0000}"/>
    <cellStyle name="Normal 2 6 5 2 2 5" xfId="9392" xr:uid="{00000000-0005-0000-0000-0000996D0000}"/>
    <cellStyle name="Normal 2 6 5 2 2 5 2" xfId="25688" xr:uid="{00000000-0005-0000-0000-00009A6D0000}"/>
    <cellStyle name="Normal 2 6 5 2 2 6" xfId="17542" xr:uid="{00000000-0005-0000-0000-00009B6D0000}"/>
    <cellStyle name="Normal 2 6 5 2 3" xfId="1951" xr:uid="{00000000-0005-0000-0000-00009C6D0000}"/>
    <cellStyle name="Normal 2 6 5 2 3 2" xfId="4521" xr:uid="{00000000-0005-0000-0000-00009D6D0000}"/>
    <cellStyle name="Normal 2 6 5 2 3 2 2" xfId="12667" xr:uid="{00000000-0005-0000-0000-00009E6D0000}"/>
    <cellStyle name="Normal 2 6 5 2 3 2 2 2" xfId="28963" xr:uid="{00000000-0005-0000-0000-00009F6D0000}"/>
    <cellStyle name="Normal 2 6 5 2 3 2 3" xfId="20817" xr:uid="{00000000-0005-0000-0000-0000A06D0000}"/>
    <cellStyle name="Normal 2 6 5 2 3 3" xfId="7250" xr:uid="{00000000-0005-0000-0000-0000A16D0000}"/>
    <cellStyle name="Normal 2 6 5 2 3 3 2" xfId="15396" xr:uid="{00000000-0005-0000-0000-0000A26D0000}"/>
    <cellStyle name="Normal 2 6 5 2 3 3 2 2" xfId="31692" xr:uid="{00000000-0005-0000-0000-0000A36D0000}"/>
    <cellStyle name="Normal 2 6 5 2 3 3 3" xfId="23546" xr:uid="{00000000-0005-0000-0000-0000A46D0000}"/>
    <cellStyle name="Normal 2 6 5 2 3 4" xfId="10097" xr:uid="{00000000-0005-0000-0000-0000A56D0000}"/>
    <cellStyle name="Normal 2 6 5 2 3 4 2" xfId="26393" xr:uid="{00000000-0005-0000-0000-0000A66D0000}"/>
    <cellStyle name="Normal 2 6 5 2 3 5" xfId="18247" xr:uid="{00000000-0005-0000-0000-0000A76D0000}"/>
    <cellStyle name="Normal 2 6 5 2 4" xfId="3303" xr:uid="{00000000-0005-0000-0000-0000A86D0000}"/>
    <cellStyle name="Normal 2 6 5 2 4 2" xfId="11449" xr:uid="{00000000-0005-0000-0000-0000A96D0000}"/>
    <cellStyle name="Normal 2 6 5 2 4 2 2" xfId="27745" xr:uid="{00000000-0005-0000-0000-0000AA6D0000}"/>
    <cellStyle name="Normal 2 6 5 2 4 3" xfId="19599" xr:uid="{00000000-0005-0000-0000-0000AB6D0000}"/>
    <cellStyle name="Normal 2 6 5 2 5" xfId="5840" xr:uid="{00000000-0005-0000-0000-0000AC6D0000}"/>
    <cellStyle name="Normal 2 6 5 2 5 2" xfId="13986" xr:uid="{00000000-0005-0000-0000-0000AD6D0000}"/>
    <cellStyle name="Normal 2 6 5 2 5 2 2" xfId="30282" xr:uid="{00000000-0005-0000-0000-0000AE6D0000}"/>
    <cellStyle name="Normal 2 6 5 2 5 3" xfId="22136" xr:uid="{00000000-0005-0000-0000-0000AF6D0000}"/>
    <cellStyle name="Normal 2 6 5 2 6" xfId="8687" xr:uid="{00000000-0005-0000-0000-0000B06D0000}"/>
    <cellStyle name="Normal 2 6 5 2 6 2" xfId="24983" xr:uid="{00000000-0005-0000-0000-0000B16D0000}"/>
    <cellStyle name="Normal 2 6 5 2 7" xfId="16837" xr:uid="{00000000-0005-0000-0000-0000B26D0000}"/>
    <cellStyle name="Normal 2 6 5 3" xfId="902" xr:uid="{00000000-0005-0000-0000-0000B36D0000}"/>
    <cellStyle name="Normal 2 6 5 3 2" xfId="2312" xr:uid="{00000000-0005-0000-0000-0000B46D0000}"/>
    <cellStyle name="Normal 2 6 5 3 2 2" xfId="4834" xr:uid="{00000000-0005-0000-0000-0000B56D0000}"/>
    <cellStyle name="Normal 2 6 5 3 2 2 2" xfId="12980" xr:uid="{00000000-0005-0000-0000-0000B66D0000}"/>
    <cellStyle name="Normal 2 6 5 3 2 2 2 2" xfId="29276" xr:uid="{00000000-0005-0000-0000-0000B76D0000}"/>
    <cellStyle name="Normal 2 6 5 3 2 2 3" xfId="21130" xr:uid="{00000000-0005-0000-0000-0000B86D0000}"/>
    <cellStyle name="Normal 2 6 5 3 2 3" xfId="7611" xr:uid="{00000000-0005-0000-0000-0000B96D0000}"/>
    <cellStyle name="Normal 2 6 5 3 2 3 2" xfId="15757" xr:uid="{00000000-0005-0000-0000-0000BA6D0000}"/>
    <cellStyle name="Normal 2 6 5 3 2 3 2 2" xfId="32053" xr:uid="{00000000-0005-0000-0000-0000BB6D0000}"/>
    <cellStyle name="Normal 2 6 5 3 2 3 3" xfId="23907" xr:uid="{00000000-0005-0000-0000-0000BC6D0000}"/>
    <cellStyle name="Normal 2 6 5 3 2 4" xfId="10458" xr:uid="{00000000-0005-0000-0000-0000BD6D0000}"/>
    <cellStyle name="Normal 2 6 5 3 2 4 2" xfId="26754" xr:uid="{00000000-0005-0000-0000-0000BE6D0000}"/>
    <cellStyle name="Normal 2 6 5 3 2 5" xfId="18608" xr:uid="{00000000-0005-0000-0000-0000BF6D0000}"/>
    <cellStyle name="Normal 2 6 5 3 3" xfId="3616" xr:uid="{00000000-0005-0000-0000-0000C06D0000}"/>
    <cellStyle name="Normal 2 6 5 3 3 2" xfId="11762" xr:uid="{00000000-0005-0000-0000-0000C16D0000}"/>
    <cellStyle name="Normal 2 6 5 3 3 2 2" xfId="28058" xr:uid="{00000000-0005-0000-0000-0000C26D0000}"/>
    <cellStyle name="Normal 2 6 5 3 3 3" xfId="19912" xr:uid="{00000000-0005-0000-0000-0000C36D0000}"/>
    <cellStyle name="Normal 2 6 5 3 4" xfId="6201" xr:uid="{00000000-0005-0000-0000-0000C46D0000}"/>
    <cellStyle name="Normal 2 6 5 3 4 2" xfId="14347" xr:uid="{00000000-0005-0000-0000-0000C56D0000}"/>
    <cellStyle name="Normal 2 6 5 3 4 2 2" xfId="30643" xr:uid="{00000000-0005-0000-0000-0000C66D0000}"/>
    <cellStyle name="Normal 2 6 5 3 4 3" xfId="22497" xr:uid="{00000000-0005-0000-0000-0000C76D0000}"/>
    <cellStyle name="Normal 2 6 5 3 5" xfId="9048" xr:uid="{00000000-0005-0000-0000-0000C86D0000}"/>
    <cellStyle name="Normal 2 6 5 3 5 2" xfId="25344" xr:uid="{00000000-0005-0000-0000-0000C96D0000}"/>
    <cellStyle name="Normal 2 6 5 3 6" xfId="17198" xr:uid="{00000000-0005-0000-0000-0000CA6D0000}"/>
    <cellStyle name="Normal 2 6 5 4" xfId="1607" xr:uid="{00000000-0005-0000-0000-0000CB6D0000}"/>
    <cellStyle name="Normal 2 6 5 4 2" xfId="4225" xr:uid="{00000000-0005-0000-0000-0000CC6D0000}"/>
    <cellStyle name="Normal 2 6 5 4 2 2" xfId="12371" xr:uid="{00000000-0005-0000-0000-0000CD6D0000}"/>
    <cellStyle name="Normal 2 6 5 4 2 2 2" xfId="28667" xr:uid="{00000000-0005-0000-0000-0000CE6D0000}"/>
    <cellStyle name="Normal 2 6 5 4 2 3" xfId="20521" xr:uid="{00000000-0005-0000-0000-0000CF6D0000}"/>
    <cellStyle name="Normal 2 6 5 4 3" xfId="6906" xr:uid="{00000000-0005-0000-0000-0000D06D0000}"/>
    <cellStyle name="Normal 2 6 5 4 3 2" xfId="15052" xr:uid="{00000000-0005-0000-0000-0000D16D0000}"/>
    <cellStyle name="Normal 2 6 5 4 3 2 2" xfId="31348" xr:uid="{00000000-0005-0000-0000-0000D26D0000}"/>
    <cellStyle name="Normal 2 6 5 4 3 3" xfId="23202" xr:uid="{00000000-0005-0000-0000-0000D36D0000}"/>
    <cellStyle name="Normal 2 6 5 4 4" xfId="9753" xr:uid="{00000000-0005-0000-0000-0000D46D0000}"/>
    <cellStyle name="Normal 2 6 5 4 4 2" xfId="26049" xr:uid="{00000000-0005-0000-0000-0000D56D0000}"/>
    <cellStyle name="Normal 2 6 5 4 5" xfId="17903" xr:uid="{00000000-0005-0000-0000-0000D66D0000}"/>
    <cellStyle name="Normal 2 6 5 5" xfId="3007" xr:uid="{00000000-0005-0000-0000-0000D76D0000}"/>
    <cellStyle name="Normal 2 6 5 5 2" xfId="11153" xr:uid="{00000000-0005-0000-0000-0000D86D0000}"/>
    <cellStyle name="Normal 2 6 5 5 2 2" xfId="27449" xr:uid="{00000000-0005-0000-0000-0000D96D0000}"/>
    <cellStyle name="Normal 2 6 5 5 3" xfId="19303" xr:uid="{00000000-0005-0000-0000-0000DA6D0000}"/>
    <cellStyle name="Normal 2 6 5 6" xfId="5496" xr:uid="{00000000-0005-0000-0000-0000DB6D0000}"/>
    <cellStyle name="Normal 2 6 5 6 2" xfId="13642" xr:uid="{00000000-0005-0000-0000-0000DC6D0000}"/>
    <cellStyle name="Normal 2 6 5 6 2 2" xfId="29938" xr:uid="{00000000-0005-0000-0000-0000DD6D0000}"/>
    <cellStyle name="Normal 2 6 5 6 3" xfId="21792" xr:uid="{00000000-0005-0000-0000-0000DE6D0000}"/>
    <cellStyle name="Normal 2 6 5 7" xfId="8343" xr:uid="{00000000-0005-0000-0000-0000DF6D0000}"/>
    <cellStyle name="Normal 2 6 5 7 2" xfId="24639" xr:uid="{00000000-0005-0000-0000-0000E06D0000}"/>
    <cellStyle name="Normal 2 6 5 8" xfId="16493" xr:uid="{00000000-0005-0000-0000-0000E16D0000}"/>
    <cellStyle name="Normal 2 6 6" xfId="272" xr:uid="{00000000-0005-0000-0000-0000E26D0000}"/>
    <cellStyle name="Normal 2 6 6 2" xfId="616" xr:uid="{00000000-0005-0000-0000-0000E36D0000}"/>
    <cellStyle name="Normal 2 6 6 2 2" xfId="1322" xr:uid="{00000000-0005-0000-0000-0000E46D0000}"/>
    <cellStyle name="Normal 2 6 6 2 2 2" xfId="2732" xr:uid="{00000000-0005-0000-0000-0000E56D0000}"/>
    <cellStyle name="Normal 2 6 6 2 2 2 2" xfId="5204" xr:uid="{00000000-0005-0000-0000-0000E66D0000}"/>
    <cellStyle name="Normal 2 6 6 2 2 2 2 2" xfId="13350" xr:uid="{00000000-0005-0000-0000-0000E76D0000}"/>
    <cellStyle name="Normal 2 6 6 2 2 2 2 2 2" xfId="29646" xr:uid="{00000000-0005-0000-0000-0000E86D0000}"/>
    <cellStyle name="Normal 2 6 6 2 2 2 2 3" xfId="21500" xr:uid="{00000000-0005-0000-0000-0000E96D0000}"/>
    <cellStyle name="Normal 2 6 6 2 2 2 3" xfId="8031" xr:uid="{00000000-0005-0000-0000-0000EA6D0000}"/>
    <cellStyle name="Normal 2 6 6 2 2 2 3 2" xfId="16177" xr:uid="{00000000-0005-0000-0000-0000EB6D0000}"/>
    <cellStyle name="Normal 2 6 6 2 2 2 3 2 2" xfId="32473" xr:uid="{00000000-0005-0000-0000-0000EC6D0000}"/>
    <cellStyle name="Normal 2 6 6 2 2 2 3 3" xfId="24327" xr:uid="{00000000-0005-0000-0000-0000ED6D0000}"/>
    <cellStyle name="Normal 2 6 6 2 2 2 4" xfId="10878" xr:uid="{00000000-0005-0000-0000-0000EE6D0000}"/>
    <cellStyle name="Normal 2 6 6 2 2 2 4 2" xfId="27174" xr:uid="{00000000-0005-0000-0000-0000EF6D0000}"/>
    <cellStyle name="Normal 2 6 6 2 2 2 5" xfId="19028" xr:uid="{00000000-0005-0000-0000-0000F06D0000}"/>
    <cellStyle name="Normal 2 6 6 2 2 3" xfId="3986" xr:uid="{00000000-0005-0000-0000-0000F16D0000}"/>
    <cellStyle name="Normal 2 6 6 2 2 3 2" xfId="12132" xr:uid="{00000000-0005-0000-0000-0000F26D0000}"/>
    <cellStyle name="Normal 2 6 6 2 2 3 2 2" xfId="28428" xr:uid="{00000000-0005-0000-0000-0000F36D0000}"/>
    <cellStyle name="Normal 2 6 6 2 2 3 3" xfId="20282" xr:uid="{00000000-0005-0000-0000-0000F46D0000}"/>
    <cellStyle name="Normal 2 6 6 2 2 4" xfId="6621" xr:uid="{00000000-0005-0000-0000-0000F56D0000}"/>
    <cellStyle name="Normal 2 6 6 2 2 4 2" xfId="14767" xr:uid="{00000000-0005-0000-0000-0000F66D0000}"/>
    <cellStyle name="Normal 2 6 6 2 2 4 2 2" xfId="31063" xr:uid="{00000000-0005-0000-0000-0000F76D0000}"/>
    <cellStyle name="Normal 2 6 6 2 2 4 3" xfId="22917" xr:uid="{00000000-0005-0000-0000-0000F86D0000}"/>
    <cellStyle name="Normal 2 6 6 2 2 5" xfId="9468" xr:uid="{00000000-0005-0000-0000-0000F96D0000}"/>
    <cellStyle name="Normal 2 6 6 2 2 5 2" xfId="25764" xr:uid="{00000000-0005-0000-0000-0000FA6D0000}"/>
    <cellStyle name="Normal 2 6 6 2 2 6" xfId="17618" xr:uid="{00000000-0005-0000-0000-0000FB6D0000}"/>
    <cellStyle name="Normal 2 6 6 2 3" xfId="2027" xr:uid="{00000000-0005-0000-0000-0000FC6D0000}"/>
    <cellStyle name="Normal 2 6 6 2 3 2" xfId="4595" xr:uid="{00000000-0005-0000-0000-0000FD6D0000}"/>
    <cellStyle name="Normal 2 6 6 2 3 2 2" xfId="12741" xr:uid="{00000000-0005-0000-0000-0000FE6D0000}"/>
    <cellStyle name="Normal 2 6 6 2 3 2 2 2" xfId="29037" xr:uid="{00000000-0005-0000-0000-0000FF6D0000}"/>
    <cellStyle name="Normal 2 6 6 2 3 2 3" xfId="20891" xr:uid="{00000000-0005-0000-0000-0000006E0000}"/>
    <cellStyle name="Normal 2 6 6 2 3 3" xfId="7326" xr:uid="{00000000-0005-0000-0000-0000016E0000}"/>
    <cellStyle name="Normal 2 6 6 2 3 3 2" xfId="15472" xr:uid="{00000000-0005-0000-0000-0000026E0000}"/>
    <cellStyle name="Normal 2 6 6 2 3 3 2 2" xfId="31768" xr:uid="{00000000-0005-0000-0000-0000036E0000}"/>
    <cellStyle name="Normal 2 6 6 2 3 3 3" xfId="23622" xr:uid="{00000000-0005-0000-0000-0000046E0000}"/>
    <cellStyle name="Normal 2 6 6 2 3 4" xfId="10173" xr:uid="{00000000-0005-0000-0000-0000056E0000}"/>
    <cellStyle name="Normal 2 6 6 2 3 4 2" xfId="26469" xr:uid="{00000000-0005-0000-0000-0000066E0000}"/>
    <cellStyle name="Normal 2 6 6 2 3 5" xfId="18323" xr:uid="{00000000-0005-0000-0000-0000076E0000}"/>
    <cellStyle name="Normal 2 6 6 2 4" xfId="3377" xr:uid="{00000000-0005-0000-0000-0000086E0000}"/>
    <cellStyle name="Normal 2 6 6 2 4 2" xfId="11523" xr:uid="{00000000-0005-0000-0000-0000096E0000}"/>
    <cellStyle name="Normal 2 6 6 2 4 2 2" xfId="27819" xr:uid="{00000000-0005-0000-0000-00000A6E0000}"/>
    <cellStyle name="Normal 2 6 6 2 4 3" xfId="19673" xr:uid="{00000000-0005-0000-0000-00000B6E0000}"/>
    <cellStyle name="Normal 2 6 6 2 5" xfId="5916" xr:uid="{00000000-0005-0000-0000-00000C6E0000}"/>
    <cellStyle name="Normal 2 6 6 2 5 2" xfId="14062" xr:uid="{00000000-0005-0000-0000-00000D6E0000}"/>
    <cellStyle name="Normal 2 6 6 2 5 2 2" xfId="30358" xr:uid="{00000000-0005-0000-0000-00000E6E0000}"/>
    <cellStyle name="Normal 2 6 6 2 5 3" xfId="22212" xr:uid="{00000000-0005-0000-0000-00000F6E0000}"/>
    <cellStyle name="Normal 2 6 6 2 6" xfId="8763" xr:uid="{00000000-0005-0000-0000-0000106E0000}"/>
    <cellStyle name="Normal 2 6 6 2 6 2" xfId="25059" xr:uid="{00000000-0005-0000-0000-0000116E0000}"/>
    <cellStyle name="Normal 2 6 6 2 7" xfId="16913" xr:uid="{00000000-0005-0000-0000-0000126E0000}"/>
    <cellStyle name="Normal 2 6 6 3" xfId="978" xr:uid="{00000000-0005-0000-0000-0000136E0000}"/>
    <cellStyle name="Normal 2 6 6 3 2" xfId="2388" xr:uid="{00000000-0005-0000-0000-0000146E0000}"/>
    <cellStyle name="Normal 2 6 6 3 2 2" xfId="4908" xr:uid="{00000000-0005-0000-0000-0000156E0000}"/>
    <cellStyle name="Normal 2 6 6 3 2 2 2" xfId="13054" xr:uid="{00000000-0005-0000-0000-0000166E0000}"/>
    <cellStyle name="Normal 2 6 6 3 2 2 2 2" xfId="29350" xr:uid="{00000000-0005-0000-0000-0000176E0000}"/>
    <cellStyle name="Normal 2 6 6 3 2 2 3" xfId="21204" xr:uid="{00000000-0005-0000-0000-0000186E0000}"/>
    <cellStyle name="Normal 2 6 6 3 2 3" xfId="7687" xr:uid="{00000000-0005-0000-0000-0000196E0000}"/>
    <cellStyle name="Normal 2 6 6 3 2 3 2" xfId="15833" xr:uid="{00000000-0005-0000-0000-00001A6E0000}"/>
    <cellStyle name="Normal 2 6 6 3 2 3 2 2" xfId="32129" xr:uid="{00000000-0005-0000-0000-00001B6E0000}"/>
    <cellStyle name="Normal 2 6 6 3 2 3 3" xfId="23983" xr:uid="{00000000-0005-0000-0000-00001C6E0000}"/>
    <cellStyle name="Normal 2 6 6 3 2 4" xfId="10534" xr:uid="{00000000-0005-0000-0000-00001D6E0000}"/>
    <cellStyle name="Normal 2 6 6 3 2 4 2" xfId="26830" xr:uid="{00000000-0005-0000-0000-00001E6E0000}"/>
    <cellStyle name="Normal 2 6 6 3 2 5" xfId="18684" xr:uid="{00000000-0005-0000-0000-00001F6E0000}"/>
    <cellStyle name="Normal 2 6 6 3 3" xfId="3690" xr:uid="{00000000-0005-0000-0000-0000206E0000}"/>
    <cellStyle name="Normal 2 6 6 3 3 2" xfId="11836" xr:uid="{00000000-0005-0000-0000-0000216E0000}"/>
    <cellStyle name="Normal 2 6 6 3 3 2 2" xfId="28132" xr:uid="{00000000-0005-0000-0000-0000226E0000}"/>
    <cellStyle name="Normal 2 6 6 3 3 3" xfId="19986" xr:uid="{00000000-0005-0000-0000-0000236E0000}"/>
    <cellStyle name="Normal 2 6 6 3 4" xfId="6277" xr:uid="{00000000-0005-0000-0000-0000246E0000}"/>
    <cellStyle name="Normal 2 6 6 3 4 2" xfId="14423" xr:uid="{00000000-0005-0000-0000-0000256E0000}"/>
    <cellStyle name="Normal 2 6 6 3 4 2 2" xfId="30719" xr:uid="{00000000-0005-0000-0000-0000266E0000}"/>
    <cellStyle name="Normal 2 6 6 3 4 3" xfId="22573" xr:uid="{00000000-0005-0000-0000-0000276E0000}"/>
    <cellStyle name="Normal 2 6 6 3 5" xfId="9124" xr:uid="{00000000-0005-0000-0000-0000286E0000}"/>
    <cellStyle name="Normal 2 6 6 3 5 2" xfId="25420" xr:uid="{00000000-0005-0000-0000-0000296E0000}"/>
    <cellStyle name="Normal 2 6 6 3 6" xfId="17274" xr:uid="{00000000-0005-0000-0000-00002A6E0000}"/>
    <cellStyle name="Normal 2 6 6 4" xfId="1683" xr:uid="{00000000-0005-0000-0000-00002B6E0000}"/>
    <cellStyle name="Normal 2 6 6 4 2" xfId="4299" xr:uid="{00000000-0005-0000-0000-00002C6E0000}"/>
    <cellStyle name="Normal 2 6 6 4 2 2" xfId="12445" xr:uid="{00000000-0005-0000-0000-00002D6E0000}"/>
    <cellStyle name="Normal 2 6 6 4 2 2 2" xfId="28741" xr:uid="{00000000-0005-0000-0000-00002E6E0000}"/>
    <cellStyle name="Normal 2 6 6 4 2 3" xfId="20595" xr:uid="{00000000-0005-0000-0000-00002F6E0000}"/>
    <cellStyle name="Normal 2 6 6 4 3" xfId="6982" xr:uid="{00000000-0005-0000-0000-0000306E0000}"/>
    <cellStyle name="Normal 2 6 6 4 3 2" xfId="15128" xr:uid="{00000000-0005-0000-0000-0000316E0000}"/>
    <cellStyle name="Normal 2 6 6 4 3 2 2" xfId="31424" xr:uid="{00000000-0005-0000-0000-0000326E0000}"/>
    <cellStyle name="Normal 2 6 6 4 3 3" xfId="23278" xr:uid="{00000000-0005-0000-0000-0000336E0000}"/>
    <cellStyle name="Normal 2 6 6 4 4" xfId="9829" xr:uid="{00000000-0005-0000-0000-0000346E0000}"/>
    <cellStyle name="Normal 2 6 6 4 4 2" xfId="26125" xr:uid="{00000000-0005-0000-0000-0000356E0000}"/>
    <cellStyle name="Normal 2 6 6 4 5" xfId="17979" xr:uid="{00000000-0005-0000-0000-0000366E0000}"/>
    <cellStyle name="Normal 2 6 6 5" xfId="3081" xr:uid="{00000000-0005-0000-0000-0000376E0000}"/>
    <cellStyle name="Normal 2 6 6 5 2" xfId="11227" xr:uid="{00000000-0005-0000-0000-0000386E0000}"/>
    <cellStyle name="Normal 2 6 6 5 2 2" xfId="27523" xr:uid="{00000000-0005-0000-0000-0000396E0000}"/>
    <cellStyle name="Normal 2 6 6 5 3" xfId="19377" xr:uid="{00000000-0005-0000-0000-00003A6E0000}"/>
    <cellStyle name="Normal 2 6 6 6" xfId="5572" xr:uid="{00000000-0005-0000-0000-00003B6E0000}"/>
    <cellStyle name="Normal 2 6 6 6 2" xfId="13718" xr:uid="{00000000-0005-0000-0000-00003C6E0000}"/>
    <cellStyle name="Normal 2 6 6 6 2 2" xfId="30014" xr:uid="{00000000-0005-0000-0000-00003D6E0000}"/>
    <cellStyle name="Normal 2 6 6 6 3" xfId="21868" xr:uid="{00000000-0005-0000-0000-00003E6E0000}"/>
    <cellStyle name="Normal 2 6 6 7" xfId="8419" xr:uid="{00000000-0005-0000-0000-00003F6E0000}"/>
    <cellStyle name="Normal 2 6 6 7 2" xfId="24715" xr:uid="{00000000-0005-0000-0000-0000406E0000}"/>
    <cellStyle name="Normal 2 6 6 8" xfId="16569" xr:uid="{00000000-0005-0000-0000-0000416E0000}"/>
    <cellStyle name="Normal 2 6 7" xfId="362" xr:uid="{00000000-0005-0000-0000-0000426E0000}"/>
    <cellStyle name="Normal 2 6 7 2" xfId="1068" xr:uid="{00000000-0005-0000-0000-0000436E0000}"/>
    <cellStyle name="Normal 2 6 7 2 2" xfId="2478" xr:uid="{00000000-0005-0000-0000-0000446E0000}"/>
    <cellStyle name="Normal 2 6 7 2 2 2" xfId="4982" xr:uid="{00000000-0005-0000-0000-0000456E0000}"/>
    <cellStyle name="Normal 2 6 7 2 2 2 2" xfId="13128" xr:uid="{00000000-0005-0000-0000-0000466E0000}"/>
    <cellStyle name="Normal 2 6 7 2 2 2 2 2" xfId="29424" xr:uid="{00000000-0005-0000-0000-0000476E0000}"/>
    <cellStyle name="Normal 2 6 7 2 2 2 3" xfId="21278" xr:uid="{00000000-0005-0000-0000-0000486E0000}"/>
    <cellStyle name="Normal 2 6 7 2 2 3" xfId="7777" xr:uid="{00000000-0005-0000-0000-0000496E0000}"/>
    <cellStyle name="Normal 2 6 7 2 2 3 2" xfId="15923" xr:uid="{00000000-0005-0000-0000-00004A6E0000}"/>
    <cellStyle name="Normal 2 6 7 2 2 3 2 2" xfId="32219" xr:uid="{00000000-0005-0000-0000-00004B6E0000}"/>
    <cellStyle name="Normal 2 6 7 2 2 3 3" xfId="24073" xr:uid="{00000000-0005-0000-0000-00004C6E0000}"/>
    <cellStyle name="Normal 2 6 7 2 2 4" xfId="10624" xr:uid="{00000000-0005-0000-0000-00004D6E0000}"/>
    <cellStyle name="Normal 2 6 7 2 2 4 2" xfId="26920" xr:uid="{00000000-0005-0000-0000-00004E6E0000}"/>
    <cellStyle name="Normal 2 6 7 2 2 5" xfId="18774" xr:uid="{00000000-0005-0000-0000-00004F6E0000}"/>
    <cellStyle name="Normal 2 6 7 2 3" xfId="3764" xr:uid="{00000000-0005-0000-0000-0000506E0000}"/>
    <cellStyle name="Normal 2 6 7 2 3 2" xfId="11910" xr:uid="{00000000-0005-0000-0000-0000516E0000}"/>
    <cellStyle name="Normal 2 6 7 2 3 2 2" xfId="28206" xr:uid="{00000000-0005-0000-0000-0000526E0000}"/>
    <cellStyle name="Normal 2 6 7 2 3 3" xfId="20060" xr:uid="{00000000-0005-0000-0000-0000536E0000}"/>
    <cellStyle name="Normal 2 6 7 2 4" xfId="6367" xr:uid="{00000000-0005-0000-0000-0000546E0000}"/>
    <cellStyle name="Normal 2 6 7 2 4 2" xfId="14513" xr:uid="{00000000-0005-0000-0000-0000556E0000}"/>
    <cellStyle name="Normal 2 6 7 2 4 2 2" xfId="30809" xr:uid="{00000000-0005-0000-0000-0000566E0000}"/>
    <cellStyle name="Normal 2 6 7 2 4 3" xfId="22663" xr:uid="{00000000-0005-0000-0000-0000576E0000}"/>
    <cellStyle name="Normal 2 6 7 2 5" xfId="9214" xr:uid="{00000000-0005-0000-0000-0000586E0000}"/>
    <cellStyle name="Normal 2 6 7 2 5 2" xfId="25510" xr:uid="{00000000-0005-0000-0000-0000596E0000}"/>
    <cellStyle name="Normal 2 6 7 2 6" xfId="17364" xr:uid="{00000000-0005-0000-0000-00005A6E0000}"/>
    <cellStyle name="Normal 2 6 7 3" xfId="1773" xr:uid="{00000000-0005-0000-0000-00005B6E0000}"/>
    <cellStyle name="Normal 2 6 7 3 2" xfId="4373" xr:uid="{00000000-0005-0000-0000-00005C6E0000}"/>
    <cellStyle name="Normal 2 6 7 3 2 2" xfId="12519" xr:uid="{00000000-0005-0000-0000-00005D6E0000}"/>
    <cellStyle name="Normal 2 6 7 3 2 2 2" xfId="28815" xr:uid="{00000000-0005-0000-0000-00005E6E0000}"/>
    <cellStyle name="Normal 2 6 7 3 2 3" xfId="20669" xr:uid="{00000000-0005-0000-0000-00005F6E0000}"/>
    <cellStyle name="Normal 2 6 7 3 3" xfId="7072" xr:uid="{00000000-0005-0000-0000-0000606E0000}"/>
    <cellStyle name="Normal 2 6 7 3 3 2" xfId="15218" xr:uid="{00000000-0005-0000-0000-0000616E0000}"/>
    <cellStyle name="Normal 2 6 7 3 3 2 2" xfId="31514" xr:uid="{00000000-0005-0000-0000-0000626E0000}"/>
    <cellStyle name="Normal 2 6 7 3 3 3" xfId="23368" xr:uid="{00000000-0005-0000-0000-0000636E0000}"/>
    <cellStyle name="Normal 2 6 7 3 4" xfId="9919" xr:uid="{00000000-0005-0000-0000-0000646E0000}"/>
    <cellStyle name="Normal 2 6 7 3 4 2" xfId="26215" xr:uid="{00000000-0005-0000-0000-0000656E0000}"/>
    <cellStyle name="Normal 2 6 7 3 5" xfId="18069" xr:uid="{00000000-0005-0000-0000-0000666E0000}"/>
    <cellStyle name="Normal 2 6 7 4" xfId="3155" xr:uid="{00000000-0005-0000-0000-0000676E0000}"/>
    <cellStyle name="Normal 2 6 7 4 2" xfId="11301" xr:uid="{00000000-0005-0000-0000-0000686E0000}"/>
    <cellStyle name="Normal 2 6 7 4 2 2" xfId="27597" xr:uid="{00000000-0005-0000-0000-0000696E0000}"/>
    <cellStyle name="Normal 2 6 7 4 3" xfId="19451" xr:uid="{00000000-0005-0000-0000-00006A6E0000}"/>
    <cellStyle name="Normal 2 6 7 5" xfId="5662" xr:uid="{00000000-0005-0000-0000-00006B6E0000}"/>
    <cellStyle name="Normal 2 6 7 5 2" xfId="13808" xr:uid="{00000000-0005-0000-0000-00006C6E0000}"/>
    <cellStyle name="Normal 2 6 7 5 2 2" xfId="30104" xr:uid="{00000000-0005-0000-0000-00006D6E0000}"/>
    <cellStyle name="Normal 2 6 7 5 3" xfId="21958" xr:uid="{00000000-0005-0000-0000-00006E6E0000}"/>
    <cellStyle name="Normal 2 6 7 6" xfId="8509" xr:uid="{00000000-0005-0000-0000-00006F6E0000}"/>
    <cellStyle name="Normal 2 6 7 6 2" xfId="24805" xr:uid="{00000000-0005-0000-0000-0000706E0000}"/>
    <cellStyle name="Normal 2 6 7 7" xfId="16659" xr:uid="{00000000-0005-0000-0000-0000716E0000}"/>
    <cellStyle name="Normal 2 6 8" xfId="724" xr:uid="{00000000-0005-0000-0000-0000726E0000}"/>
    <cellStyle name="Normal 2 6 8 2" xfId="2134" xr:uid="{00000000-0005-0000-0000-0000736E0000}"/>
    <cellStyle name="Normal 2 6 8 2 2" xfId="4686" xr:uid="{00000000-0005-0000-0000-0000746E0000}"/>
    <cellStyle name="Normal 2 6 8 2 2 2" xfId="12832" xr:uid="{00000000-0005-0000-0000-0000756E0000}"/>
    <cellStyle name="Normal 2 6 8 2 2 2 2" xfId="29128" xr:uid="{00000000-0005-0000-0000-0000766E0000}"/>
    <cellStyle name="Normal 2 6 8 2 2 3" xfId="20982" xr:uid="{00000000-0005-0000-0000-0000776E0000}"/>
    <cellStyle name="Normal 2 6 8 2 3" xfId="7433" xr:uid="{00000000-0005-0000-0000-0000786E0000}"/>
    <cellStyle name="Normal 2 6 8 2 3 2" xfId="15579" xr:uid="{00000000-0005-0000-0000-0000796E0000}"/>
    <cellStyle name="Normal 2 6 8 2 3 2 2" xfId="31875" xr:uid="{00000000-0005-0000-0000-00007A6E0000}"/>
    <cellStyle name="Normal 2 6 8 2 3 3" xfId="23729" xr:uid="{00000000-0005-0000-0000-00007B6E0000}"/>
    <cellStyle name="Normal 2 6 8 2 4" xfId="10280" xr:uid="{00000000-0005-0000-0000-00007C6E0000}"/>
    <cellStyle name="Normal 2 6 8 2 4 2" xfId="26576" xr:uid="{00000000-0005-0000-0000-00007D6E0000}"/>
    <cellStyle name="Normal 2 6 8 2 5" xfId="18430" xr:uid="{00000000-0005-0000-0000-00007E6E0000}"/>
    <cellStyle name="Normal 2 6 8 3" xfId="3468" xr:uid="{00000000-0005-0000-0000-00007F6E0000}"/>
    <cellStyle name="Normal 2 6 8 3 2" xfId="11614" xr:uid="{00000000-0005-0000-0000-0000806E0000}"/>
    <cellStyle name="Normal 2 6 8 3 2 2" xfId="27910" xr:uid="{00000000-0005-0000-0000-0000816E0000}"/>
    <cellStyle name="Normal 2 6 8 3 3" xfId="19764" xr:uid="{00000000-0005-0000-0000-0000826E0000}"/>
    <cellStyle name="Normal 2 6 8 4" xfId="6023" xr:uid="{00000000-0005-0000-0000-0000836E0000}"/>
    <cellStyle name="Normal 2 6 8 4 2" xfId="14169" xr:uid="{00000000-0005-0000-0000-0000846E0000}"/>
    <cellStyle name="Normal 2 6 8 4 2 2" xfId="30465" xr:uid="{00000000-0005-0000-0000-0000856E0000}"/>
    <cellStyle name="Normal 2 6 8 4 3" xfId="22319" xr:uid="{00000000-0005-0000-0000-0000866E0000}"/>
    <cellStyle name="Normal 2 6 8 5" xfId="8870" xr:uid="{00000000-0005-0000-0000-0000876E0000}"/>
    <cellStyle name="Normal 2 6 8 5 2" xfId="25166" xr:uid="{00000000-0005-0000-0000-0000886E0000}"/>
    <cellStyle name="Normal 2 6 8 6" xfId="17020" xr:uid="{00000000-0005-0000-0000-0000896E0000}"/>
    <cellStyle name="Normal 2 6 9" xfId="1429" xr:uid="{00000000-0005-0000-0000-00008A6E0000}"/>
    <cellStyle name="Normal 2 6 9 2" xfId="4077" xr:uid="{00000000-0005-0000-0000-00008B6E0000}"/>
    <cellStyle name="Normal 2 6 9 2 2" xfId="12223" xr:uid="{00000000-0005-0000-0000-00008C6E0000}"/>
    <cellStyle name="Normal 2 6 9 2 2 2" xfId="28519" xr:uid="{00000000-0005-0000-0000-00008D6E0000}"/>
    <cellStyle name="Normal 2 6 9 2 3" xfId="20373" xr:uid="{00000000-0005-0000-0000-00008E6E0000}"/>
    <cellStyle name="Normal 2 6 9 3" xfId="6728" xr:uid="{00000000-0005-0000-0000-00008F6E0000}"/>
    <cellStyle name="Normal 2 6 9 3 2" xfId="14874" xr:uid="{00000000-0005-0000-0000-0000906E0000}"/>
    <cellStyle name="Normal 2 6 9 3 2 2" xfId="31170" xr:uid="{00000000-0005-0000-0000-0000916E0000}"/>
    <cellStyle name="Normal 2 6 9 3 3" xfId="23024" xr:uid="{00000000-0005-0000-0000-0000926E0000}"/>
    <cellStyle name="Normal 2 6 9 4" xfId="9575" xr:uid="{00000000-0005-0000-0000-0000936E0000}"/>
    <cellStyle name="Normal 2 6 9 4 2" xfId="25871" xr:uid="{00000000-0005-0000-0000-0000946E0000}"/>
    <cellStyle name="Normal 2 6 9 5" xfId="17725" xr:uid="{00000000-0005-0000-0000-0000956E0000}"/>
    <cellStyle name="Normal 2 7" xfId="29" xr:uid="{00000000-0005-0000-0000-0000966E0000}"/>
    <cellStyle name="Normal 2 7 10" xfId="5329" xr:uid="{00000000-0005-0000-0000-0000976E0000}"/>
    <cellStyle name="Normal 2 7 10 2" xfId="13475" xr:uid="{00000000-0005-0000-0000-0000986E0000}"/>
    <cellStyle name="Normal 2 7 10 2 2" xfId="29771" xr:uid="{00000000-0005-0000-0000-0000996E0000}"/>
    <cellStyle name="Normal 2 7 10 3" xfId="21625" xr:uid="{00000000-0005-0000-0000-00009A6E0000}"/>
    <cellStyle name="Normal 2 7 11" xfId="8176" xr:uid="{00000000-0005-0000-0000-00009B6E0000}"/>
    <cellStyle name="Normal 2 7 11 2" xfId="24472" xr:uid="{00000000-0005-0000-0000-00009C6E0000}"/>
    <cellStyle name="Normal 2 7 12" xfId="16326" xr:uid="{00000000-0005-0000-0000-00009D6E0000}"/>
    <cellStyle name="Normal 2 7 2" xfId="73" xr:uid="{00000000-0005-0000-0000-00009E6E0000}"/>
    <cellStyle name="Normal 2 7 2 10" xfId="8220" xr:uid="{00000000-0005-0000-0000-00009F6E0000}"/>
    <cellStyle name="Normal 2 7 2 10 2" xfId="24516" xr:uid="{00000000-0005-0000-0000-0000A06E0000}"/>
    <cellStyle name="Normal 2 7 2 11" xfId="16370" xr:uid="{00000000-0005-0000-0000-0000A16E0000}"/>
    <cellStyle name="Normal 2 7 2 2" xfId="163" xr:uid="{00000000-0005-0000-0000-0000A26E0000}"/>
    <cellStyle name="Normal 2 7 2 2 2" xfId="507" xr:uid="{00000000-0005-0000-0000-0000A36E0000}"/>
    <cellStyle name="Normal 2 7 2 2 2 2" xfId="1213" xr:uid="{00000000-0005-0000-0000-0000A46E0000}"/>
    <cellStyle name="Normal 2 7 2 2 2 2 2" xfId="2623" xr:uid="{00000000-0005-0000-0000-0000A56E0000}"/>
    <cellStyle name="Normal 2 7 2 2 2 2 2 2" xfId="5101" xr:uid="{00000000-0005-0000-0000-0000A66E0000}"/>
    <cellStyle name="Normal 2 7 2 2 2 2 2 2 2" xfId="13247" xr:uid="{00000000-0005-0000-0000-0000A76E0000}"/>
    <cellStyle name="Normal 2 7 2 2 2 2 2 2 2 2" xfId="29543" xr:uid="{00000000-0005-0000-0000-0000A86E0000}"/>
    <cellStyle name="Normal 2 7 2 2 2 2 2 2 3" xfId="21397" xr:uid="{00000000-0005-0000-0000-0000A96E0000}"/>
    <cellStyle name="Normal 2 7 2 2 2 2 2 3" xfId="7922" xr:uid="{00000000-0005-0000-0000-0000AA6E0000}"/>
    <cellStyle name="Normal 2 7 2 2 2 2 2 3 2" xfId="16068" xr:uid="{00000000-0005-0000-0000-0000AB6E0000}"/>
    <cellStyle name="Normal 2 7 2 2 2 2 2 3 2 2" xfId="32364" xr:uid="{00000000-0005-0000-0000-0000AC6E0000}"/>
    <cellStyle name="Normal 2 7 2 2 2 2 2 3 3" xfId="24218" xr:uid="{00000000-0005-0000-0000-0000AD6E0000}"/>
    <cellStyle name="Normal 2 7 2 2 2 2 2 4" xfId="10769" xr:uid="{00000000-0005-0000-0000-0000AE6E0000}"/>
    <cellStyle name="Normal 2 7 2 2 2 2 2 4 2" xfId="27065" xr:uid="{00000000-0005-0000-0000-0000AF6E0000}"/>
    <cellStyle name="Normal 2 7 2 2 2 2 2 5" xfId="18919" xr:uid="{00000000-0005-0000-0000-0000B06E0000}"/>
    <cellStyle name="Normal 2 7 2 2 2 2 3" xfId="3883" xr:uid="{00000000-0005-0000-0000-0000B16E0000}"/>
    <cellStyle name="Normal 2 7 2 2 2 2 3 2" xfId="12029" xr:uid="{00000000-0005-0000-0000-0000B26E0000}"/>
    <cellStyle name="Normal 2 7 2 2 2 2 3 2 2" xfId="28325" xr:uid="{00000000-0005-0000-0000-0000B36E0000}"/>
    <cellStyle name="Normal 2 7 2 2 2 2 3 3" xfId="20179" xr:uid="{00000000-0005-0000-0000-0000B46E0000}"/>
    <cellStyle name="Normal 2 7 2 2 2 2 4" xfId="6512" xr:uid="{00000000-0005-0000-0000-0000B56E0000}"/>
    <cellStyle name="Normal 2 7 2 2 2 2 4 2" xfId="14658" xr:uid="{00000000-0005-0000-0000-0000B66E0000}"/>
    <cellStyle name="Normal 2 7 2 2 2 2 4 2 2" xfId="30954" xr:uid="{00000000-0005-0000-0000-0000B76E0000}"/>
    <cellStyle name="Normal 2 7 2 2 2 2 4 3" xfId="22808" xr:uid="{00000000-0005-0000-0000-0000B86E0000}"/>
    <cellStyle name="Normal 2 7 2 2 2 2 5" xfId="9359" xr:uid="{00000000-0005-0000-0000-0000B96E0000}"/>
    <cellStyle name="Normal 2 7 2 2 2 2 5 2" xfId="25655" xr:uid="{00000000-0005-0000-0000-0000BA6E0000}"/>
    <cellStyle name="Normal 2 7 2 2 2 2 6" xfId="17509" xr:uid="{00000000-0005-0000-0000-0000BB6E0000}"/>
    <cellStyle name="Normal 2 7 2 2 2 3" xfId="1918" xr:uid="{00000000-0005-0000-0000-0000BC6E0000}"/>
    <cellStyle name="Normal 2 7 2 2 2 3 2" xfId="4492" xr:uid="{00000000-0005-0000-0000-0000BD6E0000}"/>
    <cellStyle name="Normal 2 7 2 2 2 3 2 2" xfId="12638" xr:uid="{00000000-0005-0000-0000-0000BE6E0000}"/>
    <cellStyle name="Normal 2 7 2 2 2 3 2 2 2" xfId="28934" xr:uid="{00000000-0005-0000-0000-0000BF6E0000}"/>
    <cellStyle name="Normal 2 7 2 2 2 3 2 3" xfId="20788" xr:uid="{00000000-0005-0000-0000-0000C06E0000}"/>
    <cellStyle name="Normal 2 7 2 2 2 3 3" xfId="7217" xr:uid="{00000000-0005-0000-0000-0000C16E0000}"/>
    <cellStyle name="Normal 2 7 2 2 2 3 3 2" xfId="15363" xr:uid="{00000000-0005-0000-0000-0000C26E0000}"/>
    <cellStyle name="Normal 2 7 2 2 2 3 3 2 2" xfId="31659" xr:uid="{00000000-0005-0000-0000-0000C36E0000}"/>
    <cellStyle name="Normal 2 7 2 2 2 3 3 3" xfId="23513" xr:uid="{00000000-0005-0000-0000-0000C46E0000}"/>
    <cellStyle name="Normal 2 7 2 2 2 3 4" xfId="10064" xr:uid="{00000000-0005-0000-0000-0000C56E0000}"/>
    <cellStyle name="Normal 2 7 2 2 2 3 4 2" xfId="26360" xr:uid="{00000000-0005-0000-0000-0000C66E0000}"/>
    <cellStyle name="Normal 2 7 2 2 2 3 5" xfId="18214" xr:uid="{00000000-0005-0000-0000-0000C76E0000}"/>
    <cellStyle name="Normal 2 7 2 2 2 4" xfId="3274" xr:uid="{00000000-0005-0000-0000-0000C86E0000}"/>
    <cellStyle name="Normal 2 7 2 2 2 4 2" xfId="11420" xr:uid="{00000000-0005-0000-0000-0000C96E0000}"/>
    <cellStyle name="Normal 2 7 2 2 2 4 2 2" xfId="27716" xr:uid="{00000000-0005-0000-0000-0000CA6E0000}"/>
    <cellStyle name="Normal 2 7 2 2 2 4 3" xfId="19570" xr:uid="{00000000-0005-0000-0000-0000CB6E0000}"/>
    <cellStyle name="Normal 2 7 2 2 2 5" xfId="5807" xr:uid="{00000000-0005-0000-0000-0000CC6E0000}"/>
    <cellStyle name="Normal 2 7 2 2 2 5 2" xfId="13953" xr:uid="{00000000-0005-0000-0000-0000CD6E0000}"/>
    <cellStyle name="Normal 2 7 2 2 2 5 2 2" xfId="30249" xr:uid="{00000000-0005-0000-0000-0000CE6E0000}"/>
    <cellStyle name="Normal 2 7 2 2 2 5 3" xfId="22103" xr:uid="{00000000-0005-0000-0000-0000CF6E0000}"/>
    <cellStyle name="Normal 2 7 2 2 2 6" xfId="8654" xr:uid="{00000000-0005-0000-0000-0000D06E0000}"/>
    <cellStyle name="Normal 2 7 2 2 2 6 2" xfId="24950" xr:uid="{00000000-0005-0000-0000-0000D16E0000}"/>
    <cellStyle name="Normal 2 7 2 2 2 7" xfId="16804" xr:uid="{00000000-0005-0000-0000-0000D26E0000}"/>
    <cellStyle name="Normal 2 7 2 2 3" xfId="869" xr:uid="{00000000-0005-0000-0000-0000D36E0000}"/>
    <cellStyle name="Normal 2 7 2 2 3 2" xfId="2279" xr:uid="{00000000-0005-0000-0000-0000D46E0000}"/>
    <cellStyle name="Normal 2 7 2 2 3 2 2" xfId="4805" xr:uid="{00000000-0005-0000-0000-0000D56E0000}"/>
    <cellStyle name="Normal 2 7 2 2 3 2 2 2" xfId="12951" xr:uid="{00000000-0005-0000-0000-0000D66E0000}"/>
    <cellStyle name="Normal 2 7 2 2 3 2 2 2 2" xfId="29247" xr:uid="{00000000-0005-0000-0000-0000D76E0000}"/>
    <cellStyle name="Normal 2 7 2 2 3 2 2 3" xfId="21101" xr:uid="{00000000-0005-0000-0000-0000D86E0000}"/>
    <cellStyle name="Normal 2 7 2 2 3 2 3" xfId="7578" xr:uid="{00000000-0005-0000-0000-0000D96E0000}"/>
    <cellStyle name="Normal 2 7 2 2 3 2 3 2" xfId="15724" xr:uid="{00000000-0005-0000-0000-0000DA6E0000}"/>
    <cellStyle name="Normal 2 7 2 2 3 2 3 2 2" xfId="32020" xr:uid="{00000000-0005-0000-0000-0000DB6E0000}"/>
    <cellStyle name="Normal 2 7 2 2 3 2 3 3" xfId="23874" xr:uid="{00000000-0005-0000-0000-0000DC6E0000}"/>
    <cellStyle name="Normal 2 7 2 2 3 2 4" xfId="10425" xr:uid="{00000000-0005-0000-0000-0000DD6E0000}"/>
    <cellStyle name="Normal 2 7 2 2 3 2 4 2" xfId="26721" xr:uid="{00000000-0005-0000-0000-0000DE6E0000}"/>
    <cellStyle name="Normal 2 7 2 2 3 2 5" xfId="18575" xr:uid="{00000000-0005-0000-0000-0000DF6E0000}"/>
    <cellStyle name="Normal 2 7 2 2 3 3" xfId="3587" xr:uid="{00000000-0005-0000-0000-0000E06E0000}"/>
    <cellStyle name="Normal 2 7 2 2 3 3 2" xfId="11733" xr:uid="{00000000-0005-0000-0000-0000E16E0000}"/>
    <cellStyle name="Normal 2 7 2 2 3 3 2 2" xfId="28029" xr:uid="{00000000-0005-0000-0000-0000E26E0000}"/>
    <cellStyle name="Normal 2 7 2 2 3 3 3" xfId="19883" xr:uid="{00000000-0005-0000-0000-0000E36E0000}"/>
    <cellStyle name="Normal 2 7 2 2 3 4" xfId="6168" xr:uid="{00000000-0005-0000-0000-0000E46E0000}"/>
    <cellStyle name="Normal 2 7 2 2 3 4 2" xfId="14314" xr:uid="{00000000-0005-0000-0000-0000E56E0000}"/>
    <cellStyle name="Normal 2 7 2 2 3 4 2 2" xfId="30610" xr:uid="{00000000-0005-0000-0000-0000E66E0000}"/>
    <cellStyle name="Normal 2 7 2 2 3 4 3" xfId="22464" xr:uid="{00000000-0005-0000-0000-0000E76E0000}"/>
    <cellStyle name="Normal 2 7 2 2 3 5" xfId="9015" xr:uid="{00000000-0005-0000-0000-0000E86E0000}"/>
    <cellStyle name="Normal 2 7 2 2 3 5 2" xfId="25311" xr:uid="{00000000-0005-0000-0000-0000E96E0000}"/>
    <cellStyle name="Normal 2 7 2 2 3 6" xfId="17165" xr:uid="{00000000-0005-0000-0000-0000EA6E0000}"/>
    <cellStyle name="Normal 2 7 2 2 4" xfId="1574" xr:uid="{00000000-0005-0000-0000-0000EB6E0000}"/>
    <cellStyle name="Normal 2 7 2 2 4 2" xfId="4196" xr:uid="{00000000-0005-0000-0000-0000EC6E0000}"/>
    <cellStyle name="Normal 2 7 2 2 4 2 2" xfId="12342" xr:uid="{00000000-0005-0000-0000-0000ED6E0000}"/>
    <cellStyle name="Normal 2 7 2 2 4 2 2 2" xfId="28638" xr:uid="{00000000-0005-0000-0000-0000EE6E0000}"/>
    <cellStyle name="Normal 2 7 2 2 4 2 3" xfId="20492" xr:uid="{00000000-0005-0000-0000-0000EF6E0000}"/>
    <cellStyle name="Normal 2 7 2 2 4 3" xfId="6873" xr:uid="{00000000-0005-0000-0000-0000F06E0000}"/>
    <cellStyle name="Normal 2 7 2 2 4 3 2" xfId="15019" xr:uid="{00000000-0005-0000-0000-0000F16E0000}"/>
    <cellStyle name="Normal 2 7 2 2 4 3 2 2" xfId="31315" xr:uid="{00000000-0005-0000-0000-0000F26E0000}"/>
    <cellStyle name="Normal 2 7 2 2 4 3 3" xfId="23169" xr:uid="{00000000-0005-0000-0000-0000F36E0000}"/>
    <cellStyle name="Normal 2 7 2 2 4 4" xfId="9720" xr:uid="{00000000-0005-0000-0000-0000F46E0000}"/>
    <cellStyle name="Normal 2 7 2 2 4 4 2" xfId="26016" xr:uid="{00000000-0005-0000-0000-0000F56E0000}"/>
    <cellStyle name="Normal 2 7 2 2 4 5" xfId="17870" xr:uid="{00000000-0005-0000-0000-0000F66E0000}"/>
    <cellStyle name="Normal 2 7 2 2 5" xfId="2978" xr:uid="{00000000-0005-0000-0000-0000F76E0000}"/>
    <cellStyle name="Normal 2 7 2 2 5 2" xfId="11124" xr:uid="{00000000-0005-0000-0000-0000F86E0000}"/>
    <cellStyle name="Normal 2 7 2 2 5 2 2" xfId="27420" xr:uid="{00000000-0005-0000-0000-0000F96E0000}"/>
    <cellStyle name="Normal 2 7 2 2 5 3" xfId="19274" xr:uid="{00000000-0005-0000-0000-0000FA6E0000}"/>
    <cellStyle name="Normal 2 7 2 2 6" xfId="5463" xr:uid="{00000000-0005-0000-0000-0000FB6E0000}"/>
    <cellStyle name="Normal 2 7 2 2 6 2" xfId="13609" xr:uid="{00000000-0005-0000-0000-0000FC6E0000}"/>
    <cellStyle name="Normal 2 7 2 2 6 2 2" xfId="29905" xr:uid="{00000000-0005-0000-0000-0000FD6E0000}"/>
    <cellStyle name="Normal 2 7 2 2 6 3" xfId="21759" xr:uid="{00000000-0005-0000-0000-0000FE6E0000}"/>
    <cellStyle name="Normal 2 7 2 2 7" xfId="8310" xr:uid="{00000000-0005-0000-0000-0000FF6E0000}"/>
    <cellStyle name="Normal 2 7 2 2 7 2" xfId="24606" xr:uid="{00000000-0005-0000-0000-0000006F0000}"/>
    <cellStyle name="Normal 2 7 2 2 8" xfId="16460" xr:uid="{00000000-0005-0000-0000-0000016F0000}"/>
    <cellStyle name="Normal 2 7 2 3" xfId="241" xr:uid="{00000000-0005-0000-0000-0000026F0000}"/>
    <cellStyle name="Normal 2 7 2 3 2" xfId="585" xr:uid="{00000000-0005-0000-0000-0000036F0000}"/>
    <cellStyle name="Normal 2 7 2 3 2 2" xfId="1291" xr:uid="{00000000-0005-0000-0000-0000046F0000}"/>
    <cellStyle name="Normal 2 7 2 3 2 2 2" xfId="2701" xr:uid="{00000000-0005-0000-0000-0000056F0000}"/>
    <cellStyle name="Normal 2 7 2 3 2 2 2 2" xfId="5175" xr:uid="{00000000-0005-0000-0000-0000066F0000}"/>
    <cellStyle name="Normal 2 7 2 3 2 2 2 2 2" xfId="13321" xr:uid="{00000000-0005-0000-0000-0000076F0000}"/>
    <cellStyle name="Normal 2 7 2 3 2 2 2 2 2 2" xfId="29617" xr:uid="{00000000-0005-0000-0000-0000086F0000}"/>
    <cellStyle name="Normal 2 7 2 3 2 2 2 2 3" xfId="21471" xr:uid="{00000000-0005-0000-0000-0000096F0000}"/>
    <cellStyle name="Normal 2 7 2 3 2 2 2 3" xfId="8000" xr:uid="{00000000-0005-0000-0000-00000A6F0000}"/>
    <cellStyle name="Normal 2 7 2 3 2 2 2 3 2" xfId="16146" xr:uid="{00000000-0005-0000-0000-00000B6F0000}"/>
    <cellStyle name="Normal 2 7 2 3 2 2 2 3 2 2" xfId="32442" xr:uid="{00000000-0005-0000-0000-00000C6F0000}"/>
    <cellStyle name="Normal 2 7 2 3 2 2 2 3 3" xfId="24296" xr:uid="{00000000-0005-0000-0000-00000D6F0000}"/>
    <cellStyle name="Normal 2 7 2 3 2 2 2 4" xfId="10847" xr:uid="{00000000-0005-0000-0000-00000E6F0000}"/>
    <cellStyle name="Normal 2 7 2 3 2 2 2 4 2" xfId="27143" xr:uid="{00000000-0005-0000-0000-00000F6F0000}"/>
    <cellStyle name="Normal 2 7 2 3 2 2 2 5" xfId="18997" xr:uid="{00000000-0005-0000-0000-0000106F0000}"/>
    <cellStyle name="Normal 2 7 2 3 2 2 3" xfId="3957" xr:uid="{00000000-0005-0000-0000-0000116F0000}"/>
    <cellStyle name="Normal 2 7 2 3 2 2 3 2" xfId="12103" xr:uid="{00000000-0005-0000-0000-0000126F0000}"/>
    <cellStyle name="Normal 2 7 2 3 2 2 3 2 2" xfId="28399" xr:uid="{00000000-0005-0000-0000-0000136F0000}"/>
    <cellStyle name="Normal 2 7 2 3 2 2 3 3" xfId="20253" xr:uid="{00000000-0005-0000-0000-0000146F0000}"/>
    <cellStyle name="Normal 2 7 2 3 2 2 4" xfId="6590" xr:uid="{00000000-0005-0000-0000-0000156F0000}"/>
    <cellStyle name="Normal 2 7 2 3 2 2 4 2" xfId="14736" xr:uid="{00000000-0005-0000-0000-0000166F0000}"/>
    <cellStyle name="Normal 2 7 2 3 2 2 4 2 2" xfId="31032" xr:uid="{00000000-0005-0000-0000-0000176F0000}"/>
    <cellStyle name="Normal 2 7 2 3 2 2 4 3" xfId="22886" xr:uid="{00000000-0005-0000-0000-0000186F0000}"/>
    <cellStyle name="Normal 2 7 2 3 2 2 5" xfId="9437" xr:uid="{00000000-0005-0000-0000-0000196F0000}"/>
    <cellStyle name="Normal 2 7 2 3 2 2 5 2" xfId="25733" xr:uid="{00000000-0005-0000-0000-00001A6F0000}"/>
    <cellStyle name="Normal 2 7 2 3 2 2 6" xfId="17587" xr:uid="{00000000-0005-0000-0000-00001B6F0000}"/>
    <cellStyle name="Normal 2 7 2 3 2 3" xfId="1996" xr:uid="{00000000-0005-0000-0000-00001C6F0000}"/>
    <cellStyle name="Normal 2 7 2 3 2 3 2" xfId="4566" xr:uid="{00000000-0005-0000-0000-00001D6F0000}"/>
    <cellStyle name="Normal 2 7 2 3 2 3 2 2" xfId="12712" xr:uid="{00000000-0005-0000-0000-00001E6F0000}"/>
    <cellStyle name="Normal 2 7 2 3 2 3 2 2 2" xfId="29008" xr:uid="{00000000-0005-0000-0000-00001F6F0000}"/>
    <cellStyle name="Normal 2 7 2 3 2 3 2 3" xfId="20862" xr:uid="{00000000-0005-0000-0000-0000206F0000}"/>
    <cellStyle name="Normal 2 7 2 3 2 3 3" xfId="7295" xr:uid="{00000000-0005-0000-0000-0000216F0000}"/>
    <cellStyle name="Normal 2 7 2 3 2 3 3 2" xfId="15441" xr:uid="{00000000-0005-0000-0000-0000226F0000}"/>
    <cellStyle name="Normal 2 7 2 3 2 3 3 2 2" xfId="31737" xr:uid="{00000000-0005-0000-0000-0000236F0000}"/>
    <cellStyle name="Normal 2 7 2 3 2 3 3 3" xfId="23591" xr:uid="{00000000-0005-0000-0000-0000246F0000}"/>
    <cellStyle name="Normal 2 7 2 3 2 3 4" xfId="10142" xr:uid="{00000000-0005-0000-0000-0000256F0000}"/>
    <cellStyle name="Normal 2 7 2 3 2 3 4 2" xfId="26438" xr:uid="{00000000-0005-0000-0000-0000266F0000}"/>
    <cellStyle name="Normal 2 7 2 3 2 3 5" xfId="18292" xr:uid="{00000000-0005-0000-0000-0000276F0000}"/>
    <cellStyle name="Normal 2 7 2 3 2 4" xfId="3348" xr:uid="{00000000-0005-0000-0000-0000286F0000}"/>
    <cellStyle name="Normal 2 7 2 3 2 4 2" xfId="11494" xr:uid="{00000000-0005-0000-0000-0000296F0000}"/>
    <cellStyle name="Normal 2 7 2 3 2 4 2 2" xfId="27790" xr:uid="{00000000-0005-0000-0000-00002A6F0000}"/>
    <cellStyle name="Normal 2 7 2 3 2 4 3" xfId="19644" xr:uid="{00000000-0005-0000-0000-00002B6F0000}"/>
    <cellStyle name="Normal 2 7 2 3 2 5" xfId="5885" xr:uid="{00000000-0005-0000-0000-00002C6F0000}"/>
    <cellStyle name="Normal 2 7 2 3 2 5 2" xfId="14031" xr:uid="{00000000-0005-0000-0000-00002D6F0000}"/>
    <cellStyle name="Normal 2 7 2 3 2 5 2 2" xfId="30327" xr:uid="{00000000-0005-0000-0000-00002E6F0000}"/>
    <cellStyle name="Normal 2 7 2 3 2 5 3" xfId="22181" xr:uid="{00000000-0005-0000-0000-00002F6F0000}"/>
    <cellStyle name="Normal 2 7 2 3 2 6" xfId="8732" xr:uid="{00000000-0005-0000-0000-0000306F0000}"/>
    <cellStyle name="Normal 2 7 2 3 2 6 2" xfId="25028" xr:uid="{00000000-0005-0000-0000-0000316F0000}"/>
    <cellStyle name="Normal 2 7 2 3 2 7" xfId="16882" xr:uid="{00000000-0005-0000-0000-0000326F0000}"/>
    <cellStyle name="Normal 2 7 2 3 3" xfId="947" xr:uid="{00000000-0005-0000-0000-0000336F0000}"/>
    <cellStyle name="Normal 2 7 2 3 3 2" xfId="2357" xr:uid="{00000000-0005-0000-0000-0000346F0000}"/>
    <cellStyle name="Normal 2 7 2 3 3 2 2" xfId="4879" xr:uid="{00000000-0005-0000-0000-0000356F0000}"/>
    <cellStyle name="Normal 2 7 2 3 3 2 2 2" xfId="13025" xr:uid="{00000000-0005-0000-0000-0000366F0000}"/>
    <cellStyle name="Normal 2 7 2 3 3 2 2 2 2" xfId="29321" xr:uid="{00000000-0005-0000-0000-0000376F0000}"/>
    <cellStyle name="Normal 2 7 2 3 3 2 2 3" xfId="21175" xr:uid="{00000000-0005-0000-0000-0000386F0000}"/>
    <cellStyle name="Normal 2 7 2 3 3 2 3" xfId="7656" xr:uid="{00000000-0005-0000-0000-0000396F0000}"/>
    <cellStyle name="Normal 2 7 2 3 3 2 3 2" xfId="15802" xr:uid="{00000000-0005-0000-0000-00003A6F0000}"/>
    <cellStyle name="Normal 2 7 2 3 3 2 3 2 2" xfId="32098" xr:uid="{00000000-0005-0000-0000-00003B6F0000}"/>
    <cellStyle name="Normal 2 7 2 3 3 2 3 3" xfId="23952" xr:uid="{00000000-0005-0000-0000-00003C6F0000}"/>
    <cellStyle name="Normal 2 7 2 3 3 2 4" xfId="10503" xr:uid="{00000000-0005-0000-0000-00003D6F0000}"/>
    <cellStyle name="Normal 2 7 2 3 3 2 4 2" xfId="26799" xr:uid="{00000000-0005-0000-0000-00003E6F0000}"/>
    <cellStyle name="Normal 2 7 2 3 3 2 5" xfId="18653" xr:uid="{00000000-0005-0000-0000-00003F6F0000}"/>
    <cellStyle name="Normal 2 7 2 3 3 3" xfId="3661" xr:uid="{00000000-0005-0000-0000-0000406F0000}"/>
    <cellStyle name="Normal 2 7 2 3 3 3 2" xfId="11807" xr:uid="{00000000-0005-0000-0000-0000416F0000}"/>
    <cellStyle name="Normal 2 7 2 3 3 3 2 2" xfId="28103" xr:uid="{00000000-0005-0000-0000-0000426F0000}"/>
    <cellStyle name="Normal 2 7 2 3 3 3 3" xfId="19957" xr:uid="{00000000-0005-0000-0000-0000436F0000}"/>
    <cellStyle name="Normal 2 7 2 3 3 4" xfId="6246" xr:uid="{00000000-0005-0000-0000-0000446F0000}"/>
    <cellStyle name="Normal 2 7 2 3 3 4 2" xfId="14392" xr:uid="{00000000-0005-0000-0000-0000456F0000}"/>
    <cellStyle name="Normal 2 7 2 3 3 4 2 2" xfId="30688" xr:uid="{00000000-0005-0000-0000-0000466F0000}"/>
    <cellStyle name="Normal 2 7 2 3 3 4 3" xfId="22542" xr:uid="{00000000-0005-0000-0000-0000476F0000}"/>
    <cellStyle name="Normal 2 7 2 3 3 5" xfId="9093" xr:uid="{00000000-0005-0000-0000-0000486F0000}"/>
    <cellStyle name="Normal 2 7 2 3 3 5 2" xfId="25389" xr:uid="{00000000-0005-0000-0000-0000496F0000}"/>
    <cellStyle name="Normal 2 7 2 3 3 6" xfId="17243" xr:uid="{00000000-0005-0000-0000-00004A6F0000}"/>
    <cellStyle name="Normal 2 7 2 3 4" xfId="1652" xr:uid="{00000000-0005-0000-0000-00004B6F0000}"/>
    <cellStyle name="Normal 2 7 2 3 4 2" xfId="4270" xr:uid="{00000000-0005-0000-0000-00004C6F0000}"/>
    <cellStyle name="Normal 2 7 2 3 4 2 2" xfId="12416" xr:uid="{00000000-0005-0000-0000-00004D6F0000}"/>
    <cellStyle name="Normal 2 7 2 3 4 2 2 2" xfId="28712" xr:uid="{00000000-0005-0000-0000-00004E6F0000}"/>
    <cellStyle name="Normal 2 7 2 3 4 2 3" xfId="20566" xr:uid="{00000000-0005-0000-0000-00004F6F0000}"/>
    <cellStyle name="Normal 2 7 2 3 4 3" xfId="6951" xr:uid="{00000000-0005-0000-0000-0000506F0000}"/>
    <cellStyle name="Normal 2 7 2 3 4 3 2" xfId="15097" xr:uid="{00000000-0005-0000-0000-0000516F0000}"/>
    <cellStyle name="Normal 2 7 2 3 4 3 2 2" xfId="31393" xr:uid="{00000000-0005-0000-0000-0000526F0000}"/>
    <cellStyle name="Normal 2 7 2 3 4 3 3" xfId="23247" xr:uid="{00000000-0005-0000-0000-0000536F0000}"/>
    <cellStyle name="Normal 2 7 2 3 4 4" xfId="9798" xr:uid="{00000000-0005-0000-0000-0000546F0000}"/>
    <cellStyle name="Normal 2 7 2 3 4 4 2" xfId="26094" xr:uid="{00000000-0005-0000-0000-0000556F0000}"/>
    <cellStyle name="Normal 2 7 2 3 4 5" xfId="17948" xr:uid="{00000000-0005-0000-0000-0000566F0000}"/>
    <cellStyle name="Normal 2 7 2 3 5" xfId="3052" xr:uid="{00000000-0005-0000-0000-0000576F0000}"/>
    <cellStyle name="Normal 2 7 2 3 5 2" xfId="11198" xr:uid="{00000000-0005-0000-0000-0000586F0000}"/>
    <cellStyle name="Normal 2 7 2 3 5 2 2" xfId="27494" xr:uid="{00000000-0005-0000-0000-0000596F0000}"/>
    <cellStyle name="Normal 2 7 2 3 5 3" xfId="19348" xr:uid="{00000000-0005-0000-0000-00005A6F0000}"/>
    <cellStyle name="Normal 2 7 2 3 6" xfId="5541" xr:uid="{00000000-0005-0000-0000-00005B6F0000}"/>
    <cellStyle name="Normal 2 7 2 3 6 2" xfId="13687" xr:uid="{00000000-0005-0000-0000-00005C6F0000}"/>
    <cellStyle name="Normal 2 7 2 3 6 2 2" xfId="29983" xr:uid="{00000000-0005-0000-0000-00005D6F0000}"/>
    <cellStyle name="Normal 2 7 2 3 6 3" xfId="21837" xr:uid="{00000000-0005-0000-0000-00005E6F0000}"/>
    <cellStyle name="Normal 2 7 2 3 7" xfId="8388" xr:uid="{00000000-0005-0000-0000-00005F6F0000}"/>
    <cellStyle name="Normal 2 7 2 3 7 2" xfId="24684" xr:uid="{00000000-0005-0000-0000-0000606F0000}"/>
    <cellStyle name="Normal 2 7 2 3 8" xfId="16538" xr:uid="{00000000-0005-0000-0000-0000616F0000}"/>
    <cellStyle name="Normal 2 7 2 4" xfId="327" xr:uid="{00000000-0005-0000-0000-0000626F0000}"/>
    <cellStyle name="Normal 2 7 2 4 2" xfId="671" xr:uid="{00000000-0005-0000-0000-0000636F0000}"/>
    <cellStyle name="Normal 2 7 2 4 2 2" xfId="1377" xr:uid="{00000000-0005-0000-0000-0000646F0000}"/>
    <cellStyle name="Normal 2 7 2 4 2 2 2" xfId="2787" xr:uid="{00000000-0005-0000-0000-0000656F0000}"/>
    <cellStyle name="Normal 2 7 2 4 2 2 2 2" xfId="5249" xr:uid="{00000000-0005-0000-0000-0000666F0000}"/>
    <cellStyle name="Normal 2 7 2 4 2 2 2 2 2" xfId="13395" xr:uid="{00000000-0005-0000-0000-0000676F0000}"/>
    <cellStyle name="Normal 2 7 2 4 2 2 2 2 2 2" xfId="29691" xr:uid="{00000000-0005-0000-0000-0000686F0000}"/>
    <cellStyle name="Normal 2 7 2 4 2 2 2 2 3" xfId="21545" xr:uid="{00000000-0005-0000-0000-0000696F0000}"/>
    <cellStyle name="Normal 2 7 2 4 2 2 2 3" xfId="8086" xr:uid="{00000000-0005-0000-0000-00006A6F0000}"/>
    <cellStyle name="Normal 2 7 2 4 2 2 2 3 2" xfId="16232" xr:uid="{00000000-0005-0000-0000-00006B6F0000}"/>
    <cellStyle name="Normal 2 7 2 4 2 2 2 3 2 2" xfId="32528" xr:uid="{00000000-0005-0000-0000-00006C6F0000}"/>
    <cellStyle name="Normal 2 7 2 4 2 2 2 3 3" xfId="24382" xr:uid="{00000000-0005-0000-0000-00006D6F0000}"/>
    <cellStyle name="Normal 2 7 2 4 2 2 2 4" xfId="10933" xr:uid="{00000000-0005-0000-0000-00006E6F0000}"/>
    <cellStyle name="Normal 2 7 2 4 2 2 2 4 2" xfId="27229" xr:uid="{00000000-0005-0000-0000-00006F6F0000}"/>
    <cellStyle name="Normal 2 7 2 4 2 2 2 5" xfId="19083" xr:uid="{00000000-0005-0000-0000-0000706F0000}"/>
    <cellStyle name="Normal 2 7 2 4 2 2 3" xfId="4031" xr:uid="{00000000-0005-0000-0000-0000716F0000}"/>
    <cellStyle name="Normal 2 7 2 4 2 2 3 2" xfId="12177" xr:uid="{00000000-0005-0000-0000-0000726F0000}"/>
    <cellStyle name="Normal 2 7 2 4 2 2 3 2 2" xfId="28473" xr:uid="{00000000-0005-0000-0000-0000736F0000}"/>
    <cellStyle name="Normal 2 7 2 4 2 2 3 3" xfId="20327" xr:uid="{00000000-0005-0000-0000-0000746F0000}"/>
    <cellStyle name="Normal 2 7 2 4 2 2 4" xfId="6676" xr:uid="{00000000-0005-0000-0000-0000756F0000}"/>
    <cellStyle name="Normal 2 7 2 4 2 2 4 2" xfId="14822" xr:uid="{00000000-0005-0000-0000-0000766F0000}"/>
    <cellStyle name="Normal 2 7 2 4 2 2 4 2 2" xfId="31118" xr:uid="{00000000-0005-0000-0000-0000776F0000}"/>
    <cellStyle name="Normal 2 7 2 4 2 2 4 3" xfId="22972" xr:uid="{00000000-0005-0000-0000-0000786F0000}"/>
    <cellStyle name="Normal 2 7 2 4 2 2 5" xfId="9523" xr:uid="{00000000-0005-0000-0000-0000796F0000}"/>
    <cellStyle name="Normal 2 7 2 4 2 2 5 2" xfId="25819" xr:uid="{00000000-0005-0000-0000-00007A6F0000}"/>
    <cellStyle name="Normal 2 7 2 4 2 2 6" xfId="17673" xr:uid="{00000000-0005-0000-0000-00007B6F0000}"/>
    <cellStyle name="Normal 2 7 2 4 2 3" xfId="2082" xr:uid="{00000000-0005-0000-0000-00007C6F0000}"/>
    <cellStyle name="Normal 2 7 2 4 2 3 2" xfId="4640" xr:uid="{00000000-0005-0000-0000-00007D6F0000}"/>
    <cellStyle name="Normal 2 7 2 4 2 3 2 2" xfId="12786" xr:uid="{00000000-0005-0000-0000-00007E6F0000}"/>
    <cellStyle name="Normal 2 7 2 4 2 3 2 2 2" xfId="29082" xr:uid="{00000000-0005-0000-0000-00007F6F0000}"/>
    <cellStyle name="Normal 2 7 2 4 2 3 2 3" xfId="20936" xr:uid="{00000000-0005-0000-0000-0000806F0000}"/>
    <cellStyle name="Normal 2 7 2 4 2 3 3" xfId="7381" xr:uid="{00000000-0005-0000-0000-0000816F0000}"/>
    <cellStyle name="Normal 2 7 2 4 2 3 3 2" xfId="15527" xr:uid="{00000000-0005-0000-0000-0000826F0000}"/>
    <cellStyle name="Normal 2 7 2 4 2 3 3 2 2" xfId="31823" xr:uid="{00000000-0005-0000-0000-0000836F0000}"/>
    <cellStyle name="Normal 2 7 2 4 2 3 3 3" xfId="23677" xr:uid="{00000000-0005-0000-0000-0000846F0000}"/>
    <cellStyle name="Normal 2 7 2 4 2 3 4" xfId="10228" xr:uid="{00000000-0005-0000-0000-0000856F0000}"/>
    <cellStyle name="Normal 2 7 2 4 2 3 4 2" xfId="26524" xr:uid="{00000000-0005-0000-0000-0000866F0000}"/>
    <cellStyle name="Normal 2 7 2 4 2 3 5" xfId="18378" xr:uid="{00000000-0005-0000-0000-0000876F0000}"/>
    <cellStyle name="Normal 2 7 2 4 2 4" xfId="3422" xr:uid="{00000000-0005-0000-0000-0000886F0000}"/>
    <cellStyle name="Normal 2 7 2 4 2 4 2" xfId="11568" xr:uid="{00000000-0005-0000-0000-0000896F0000}"/>
    <cellStyle name="Normal 2 7 2 4 2 4 2 2" xfId="27864" xr:uid="{00000000-0005-0000-0000-00008A6F0000}"/>
    <cellStyle name="Normal 2 7 2 4 2 4 3" xfId="19718" xr:uid="{00000000-0005-0000-0000-00008B6F0000}"/>
    <cellStyle name="Normal 2 7 2 4 2 5" xfId="5971" xr:uid="{00000000-0005-0000-0000-00008C6F0000}"/>
    <cellStyle name="Normal 2 7 2 4 2 5 2" xfId="14117" xr:uid="{00000000-0005-0000-0000-00008D6F0000}"/>
    <cellStyle name="Normal 2 7 2 4 2 5 2 2" xfId="30413" xr:uid="{00000000-0005-0000-0000-00008E6F0000}"/>
    <cellStyle name="Normal 2 7 2 4 2 5 3" xfId="22267" xr:uid="{00000000-0005-0000-0000-00008F6F0000}"/>
    <cellStyle name="Normal 2 7 2 4 2 6" xfId="8818" xr:uid="{00000000-0005-0000-0000-0000906F0000}"/>
    <cellStyle name="Normal 2 7 2 4 2 6 2" xfId="25114" xr:uid="{00000000-0005-0000-0000-0000916F0000}"/>
    <cellStyle name="Normal 2 7 2 4 2 7" xfId="16968" xr:uid="{00000000-0005-0000-0000-0000926F0000}"/>
    <cellStyle name="Normal 2 7 2 4 3" xfId="1033" xr:uid="{00000000-0005-0000-0000-0000936F0000}"/>
    <cellStyle name="Normal 2 7 2 4 3 2" xfId="2443" xr:uid="{00000000-0005-0000-0000-0000946F0000}"/>
    <cellStyle name="Normal 2 7 2 4 3 2 2" xfId="4953" xr:uid="{00000000-0005-0000-0000-0000956F0000}"/>
    <cellStyle name="Normal 2 7 2 4 3 2 2 2" xfId="13099" xr:uid="{00000000-0005-0000-0000-0000966F0000}"/>
    <cellStyle name="Normal 2 7 2 4 3 2 2 2 2" xfId="29395" xr:uid="{00000000-0005-0000-0000-0000976F0000}"/>
    <cellStyle name="Normal 2 7 2 4 3 2 2 3" xfId="21249" xr:uid="{00000000-0005-0000-0000-0000986F0000}"/>
    <cellStyle name="Normal 2 7 2 4 3 2 3" xfId="7742" xr:uid="{00000000-0005-0000-0000-0000996F0000}"/>
    <cellStyle name="Normal 2 7 2 4 3 2 3 2" xfId="15888" xr:uid="{00000000-0005-0000-0000-00009A6F0000}"/>
    <cellStyle name="Normal 2 7 2 4 3 2 3 2 2" xfId="32184" xr:uid="{00000000-0005-0000-0000-00009B6F0000}"/>
    <cellStyle name="Normal 2 7 2 4 3 2 3 3" xfId="24038" xr:uid="{00000000-0005-0000-0000-00009C6F0000}"/>
    <cellStyle name="Normal 2 7 2 4 3 2 4" xfId="10589" xr:uid="{00000000-0005-0000-0000-00009D6F0000}"/>
    <cellStyle name="Normal 2 7 2 4 3 2 4 2" xfId="26885" xr:uid="{00000000-0005-0000-0000-00009E6F0000}"/>
    <cellStyle name="Normal 2 7 2 4 3 2 5" xfId="18739" xr:uid="{00000000-0005-0000-0000-00009F6F0000}"/>
    <cellStyle name="Normal 2 7 2 4 3 3" xfId="3735" xr:uid="{00000000-0005-0000-0000-0000A06F0000}"/>
    <cellStyle name="Normal 2 7 2 4 3 3 2" xfId="11881" xr:uid="{00000000-0005-0000-0000-0000A16F0000}"/>
    <cellStyle name="Normal 2 7 2 4 3 3 2 2" xfId="28177" xr:uid="{00000000-0005-0000-0000-0000A26F0000}"/>
    <cellStyle name="Normal 2 7 2 4 3 3 3" xfId="20031" xr:uid="{00000000-0005-0000-0000-0000A36F0000}"/>
    <cellStyle name="Normal 2 7 2 4 3 4" xfId="6332" xr:uid="{00000000-0005-0000-0000-0000A46F0000}"/>
    <cellStyle name="Normal 2 7 2 4 3 4 2" xfId="14478" xr:uid="{00000000-0005-0000-0000-0000A56F0000}"/>
    <cellStyle name="Normal 2 7 2 4 3 4 2 2" xfId="30774" xr:uid="{00000000-0005-0000-0000-0000A66F0000}"/>
    <cellStyle name="Normal 2 7 2 4 3 4 3" xfId="22628" xr:uid="{00000000-0005-0000-0000-0000A76F0000}"/>
    <cellStyle name="Normal 2 7 2 4 3 5" xfId="9179" xr:uid="{00000000-0005-0000-0000-0000A86F0000}"/>
    <cellStyle name="Normal 2 7 2 4 3 5 2" xfId="25475" xr:uid="{00000000-0005-0000-0000-0000A96F0000}"/>
    <cellStyle name="Normal 2 7 2 4 3 6" xfId="17329" xr:uid="{00000000-0005-0000-0000-0000AA6F0000}"/>
    <cellStyle name="Normal 2 7 2 4 4" xfId="1738" xr:uid="{00000000-0005-0000-0000-0000AB6F0000}"/>
    <cellStyle name="Normal 2 7 2 4 4 2" xfId="4344" xr:uid="{00000000-0005-0000-0000-0000AC6F0000}"/>
    <cellStyle name="Normal 2 7 2 4 4 2 2" xfId="12490" xr:uid="{00000000-0005-0000-0000-0000AD6F0000}"/>
    <cellStyle name="Normal 2 7 2 4 4 2 2 2" xfId="28786" xr:uid="{00000000-0005-0000-0000-0000AE6F0000}"/>
    <cellStyle name="Normal 2 7 2 4 4 2 3" xfId="20640" xr:uid="{00000000-0005-0000-0000-0000AF6F0000}"/>
    <cellStyle name="Normal 2 7 2 4 4 3" xfId="7037" xr:uid="{00000000-0005-0000-0000-0000B06F0000}"/>
    <cellStyle name="Normal 2 7 2 4 4 3 2" xfId="15183" xr:uid="{00000000-0005-0000-0000-0000B16F0000}"/>
    <cellStyle name="Normal 2 7 2 4 4 3 2 2" xfId="31479" xr:uid="{00000000-0005-0000-0000-0000B26F0000}"/>
    <cellStyle name="Normal 2 7 2 4 4 3 3" xfId="23333" xr:uid="{00000000-0005-0000-0000-0000B36F0000}"/>
    <cellStyle name="Normal 2 7 2 4 4 4" xfId="9884" xr:uid="{00000000-0005-0000-0000-0000B46F0000}"/>
    <cellStyle name="Normal 2 7 2 4 4 4 2" xfId="26180" xr:uid="{00000000-0005-0000-0000-0000B56F0000}"/>
    <cellStyle name="Normal 2 7 2 4 4 5" xfId="18034" xr:uid="{00000000-0005-0000-0000-0000B66F0000}"/>
    <cellStyle name="Normal 2 7 2 4 5" xfId="3126" xr:uid="{00000000-0005-0000-0000-0000B76F0000}"/>
    <cellStyle name="Normal 2 7 2 4 5 2" xfId="11272" xr:uid="{00000000-0005-0000-0000-0000B86F0000}"/>
    <cellStyle name="Normal 2 7 2 4 5 2 2" xfId="27568" xr:uid="{00000000-0005-0000-0000-0000B96F0000}"/>
    <cellStyle name="Normal 2 7 2 4 5 3" xfId="19422" xr:uid="{00000000-0005-0000-0000-0000BA6F0000}"/>
    <cellStyle name="Normal 2 7 2 4 6" xfId="5627" xr:uid="{00000000-0005-0000-0000-0000BB6F0000}"/>
    <cellStyle name="Normal 2 7 2 4 6 2" xfId="13773" xr:uid="{00000000-0005-0000-0000-0000BC6F0000}"/>
    <cellStyle name="Normal 2 7 2 4 6 2 2" xfId="30069" xr:uid="{00000000-0005-0000-0000-0000BD6F0000}"/>
    <cellStyle name="Normal 2 7 2 4 6 3" xfId="21923" xr:uid="{00000000-0005-0000-0000-0000BE6F0000}"/>
    <cellStyle name="Normal 2 7 2 4 7" xfId="8474" xr:uid="{00000000-0005-0000-0000-0000BF6F0000}"/>
    <cellStyle name="Normal 2 7 2 4 7 2" xfId="24770" xr:uid="{00000000-0005-0000-0000-0000C06F0000}"/>
    <cellStyle name="Normal 2 7 2 4 8" xfId="16624" xr:uid="{00000000-0005-0000-0000-0000C16F0000}"/>
    <cellStyle name="Normal 2 7 2 5" xfId="417" xr:uid="{00000000-0005-0000-0000-0000C26F0000}"/>
    <cellStyle name="Normal 2 7 2 5 2" xfId="1123" xr:uid="{00000000-0005-0000-0000-0000C36F0000}"/>
    <cellStyle name="Normal 2 7 2 5 2 2" xfId="2533" xr:uid="{00000000-0005-0000-0000-0000C46F0000}"/>
    <cellStyle name="Normal 2 7 2 5 2 2 2" xfId="5027" xr:uid="{00000000-0005-0000-0000-0000C56F0000}"/>
    <cellStyle name="Normal 2 7 2 5 2 2 2 2" xfId="13173" xr:uid="{00000000-0005-0000-0000-0000C66F0000}"/>
    <cellStyle name="Normal 2 7 2 5 2 2 2 2 2" xfId="29469" xr:uid="{00000000-0005-0000-0000-0000C76F0000}"/>
    <cellStyle name="Normal 2 7 2 5 2 2 2 3" xfId="21323" xr:uid="{00000000-0005-0000-0000-0000C86F0000}"/>
    <cellStyle name="Normal 2 7 2 5 2 2 3" xfId="7832" xr:uid="{00000000-0005-0000-0000-0000C96F0000}"/>
    <cellStyle name="Normal 2 7 2 5 2 2 3 2" xfId="15978" xr:uid="{00000000-0005-0000-0000-0000CA6F0000}"/>
    <cellStyle name="Normal 2 7 2 5 2 2 3 2 2" xfId="32274" xr:uid="{00000000-0005-0000-0000-0000CB6F0000}"/>
    <cellStyle name="Normal 2 7 2 5 2 2 3 3" xfId="24128" xr:uid="{00000000-0005-0000-0000-0000CC6F0000}"/>
    <cellStyle name="Normal 2 7 2 5 2 2 4" xfId="10679" xr:uid="{00000000-0005-0000-0000-0000CD6F0000}"/>
    <cellStyle name="Normal 2 7 2 5 2 2 4 2" xfId="26975" xr:uid="{00000000-0005-0000-0000-0000CE6F0000}"/>
    <cellStyle name="Normal 2 7 2 5 2 2 5" xfId="18829" xr:uid="{00000000-0005-0000-0000-0000CF6F0000}"/>
    <cellStyle name="Normal 2 7 2 5 2 3" xfId="3809" xr:uid="{00000000-0005-0000-0000-0000D06F0000}"/>
    <cellStyle name="Normal 2 7 2 5 2 3 2" xfId="11955" xr:uid="{00000000-0005-0000-0000-0000D16F0000}"/>
    <cellStyle name="Normal 2 7 2 5 2 3 2 2" xfId="28251" xr:uid="{00000000-0005-0000-0000-0000D26F0000}"/>
    <cellStyle name="Normal 2 7 2 5 2 3 3" xfId="20105" xr:uid="{00000000-0005-0000-0000-0000D36F0000}"/>
    <cellStyle name="Normal 2 7 2 5 2 4" xfId="6422" xr:uid="{00000000-0005-0000-0000-0000D46F0000}"/>
    <cellStyle name="Normal 2 7 2 5 2 4 2" xfId="14568" xr:uid="{00000000-0005-0000-0000-0000D56F0000}"/>
    <cellStyle name="Normal 2 7 2 5 2 4 2 2" xfId="30864" xr:uid="{00000000-0005-0000-0000-0000D66F0000}"/>
    <cellStyle name="Normal 2 7 2 5 2 4 3" xfId="22718" xr:uid="{00000000-0005-0000-0000-0000D76F0000}"/>
    <cellStyle name="Normal 2 7 2 5 2 5" xfId="9269" xr:uid="{00000000-0005-0000-0000-0000D86F0000}"/>
    <cellStyle name="Normal 2 7 2 5 2 5 2" xfId="25565" xr:uid="{00000000-0005-0000-0000-0000D96F0000}"/>
    <cellStyle name="Normal 2 7 2 5 2 6" xfId="17419" xr:uid="{00000000-0005-0000-0000-0000DA6F0000}"/>
    <cellStyle name="Normal 2 7 2 5 3" xfId="1828" xr:uid="{00000000-0005-0000-0000-0000DB6F0000}"/>
    <cellStyle name="Normal 2 7 2 5 3 2" xfId="4418" xr:uid="{00000000-0005-0000-0000-0000DC6F0000}"/>
    <cellStyle name="Normal 2 7 2 5 3 2 2" xfId="12564" xr:uid="{00000000-0005-0000-0000-0000DD6F0000}"/>
    <cellStyle name="Normal 2 7 2 5 3 2 2 2" xfId="28860" xr:uid="{00000000-0005-0000-0000-0000DE6F0000}"/>
    <cellStyle name="Normal 2 7 2 5 3 2 3" xfId="20714" xr:uid="{00000000-0005-0000-0000-0000DF6F0000}"/>
    <cellStyle name="Normal 2 7 2 5 3 3" xfId="7127" xr:uid="{00000000-0005-0000-0000-0000E06F0000}"/>
    <cellStyle name="Normal 2 7 2 5 3 3 2" xfId="15273" xr:uid="{00000000-0005-0000-0000-0000E16F0000}"/>
    <cellStyle name="Normal 2 7 2 5 3 3 2 2" xfId="31569" xr:uid="{00000000-0005-0000-0000-0000E26F0000}"/>
    <cellStyle name="Normal 2 7 2 5 3 3 3" xfId="23423" xr:uid="{00000000-0005-0000-0000-0000E36F0000}"/>
    <cellStyle name="Normal 2 7 2 5 3 4" xfId="9974" xr:uid="{00000000-0005-0000-0000-0000E46F0000}"/>
    <cellStyle name="Normal 2 7 2 5 3 4 2" xfId="26270" xr:uid="{00000000-0005-0000-0000-0000E56F0000}"/>
    <cellStyle name="Normal 2 7 2 5 3 5" xfId="18124" xr:uid="{00000000-0005-0000-0000-0000E66F0000}"/>
    <cellStyle name="Normal 2 7 2 5 4" xfId="3200" xr:uid="{00000000-0005-0000-0000-0000E76F0000}"/>
    <cellStyle name="Normal 2 7 2 5 4 2" xfId="11346" xr:uid="{00000000-0005-0000-0000-0000E86F0000}"/>
    <cellStyle name="Normal 2 7 2 5 4 2 2" xfId="27642" xr:uid="{00000000-0005-0000-0000-0000E96F0000}"/>
    <cellStyle name="Normal 2 7 2 5 4 3" xfId="19496" xr:uid="{00000000-0005-0000-0000-0000EA6F0000}"/>
    <cellStyle name="Normal 2 7 2 5 5" xfId="5717" xr:uid="{00000000-0005-0000-0000-0000EB6F0000}"/>
    <cellStyle name="Normal 2 7 2 5 5 2" xfId="13863" xr:uid="{00000000-0005-0000-0000-0000EC6F0000}"/>
    <cellStyle name="Normal 2 7 2 5 5 2 2" xfId="30159" xr:uid="{00000000-0005-0000-0000-0000ED6F0000}"/>
    <cellStyle name="Normal 2 7 2 5 5 3" xfId="22013" xr:uid="{00000000-0005-0000-0000-0000EE6F0000}"/>
    <cellStyle name="Normal 2 7 2 5 6" xfId="8564" xr:uid="{00000000-0005-0000-0000-0000EF6F0000}"/>
    <cellStyle name="Normal 2 7 2 5 6 2" xfId="24860" xr:uid="{00000000-0005-0000-0000-0000F06F0000}"/>
    <cellStyle name="Normal 2 7 2 5 7" xfId="16714" xr:uid="{00000000-0005-0000-0000-0000F16F0000}"/>
    <cellStyle name="Normal 2 7 2 6" xfId="779" xr:uid="{00000000-0005-0000-0000-0000F26F0000}"/>
    <cellStyle name="Normal 2 7 2 6 2" xfId="2189" xr:uid="{00000000-0005-0000-0000-0000F36F0000}"/>
    <cellStyle name="Normal 2 7 2 6 2 2" xfId="4731" xr:uid="{00000000-0005-0000-0000-0000F46F0000}"/>
    <cellStyle name="Normal 2 7 2 6 2 2 2" xfId="12877" xr:uid="{00000000-0005-0000-0000-0000F56F0000}"/>
    <cellStyle name="Normal 2 7 2 6 2 2 2 2" xfId="29173" xr:uid="{00000000-0005-0000-0000-0000F66F0000}"/>
    <cellStyle name="Normal 2 7 2 6 2 2 3" xfId="21027" xr:uid="{00000000-0005-0000-0000-0000F76F0000}"/>
    <cellStyle name="Normal 2 7 2 6 2 3" xfId="7488" xr:uid="{00000000-0005-0000-0000-0000F86F0000}"/>
    <cellStyle name="Normal 2 7 2 6 2 3 2" xfId="15634" xr:uid="{00000000-0005-0000-0000-0000F96F0000}"/>
    <cellStyle name="Normal 2 7 2 6 2 3 2 2" xfId="31930" xr:uid="{00000000-0005-0000-0000-0000FA6F0000}"/>
    <cellStyle name="Normal 2 7 2 6 2 3 3" xfId="23784" xr:uid="{00000000-0005-0000-0000-0000FB6F0000}"/>
    <cellStyle name="Normal 2 7 2 6 2 4" xfId="10335" xr:uid="{00000000-0005-0000-0000-0000FC6F0000}"/>
    <cellStyle name="Normal 2 7 2 6 2 4 2" xfId="26631" xr:uid="{00000000-0005-0000-0000-0000FD6F0000}"/>
    <cellStyle name="Normal 2 7 2 6 2 5" xfId="18485" xr:uid="{00000000-0005-0000-0000-0000FE6F0000}"/>
    <cellStyle name="Normal 2 7 2 6 3" xfId="3513" xr:uid="{00000000-0005-0000-0000-0000FF6F0000}"/>
    <cellStyle name="Normal 2 7 2 6 3 2" xfId="11659" xr:uid="{00000000-0005-0000-0000-000000700000}"/>
    <cellStyle name="Normal 2 7 2 6 3 2 2" xfId="27955" xr:uid="{00000000-0005-0000-0000-000001700000}"/>
    <cellStyle name="Normal 2 7 2 6 3 3" xfId="19809" xr:uid="{00000000-0005-0000-0000-000002700000}"/>
    <cellStyle name="Normal 2 7 2 6 4" xfId="6078" xr:uid="{00000000-0005-0000-0000-000003700000}"/>
    <cellStyle name="Normal 2 7 2 6 4 2" xfId="14224" xr:uid="{00000000-0005-0000-0000-000004700000}"/>
    <cellStyle name="Normal 2 7 2 6 4 2 2" xfId="30520" xr:uid="{00000000-0005-0000-0000-000005700000}"/>
    <cellStyle name="Normal 2 7 2 6 4 3" xfId="22374" xr:uid="{00000000-0005-0000-0000-000006700000}"/>
    <cellStyle name="Normal 2 7 2 6 5" xfId="8925" xr:uid="{00000000-0005-0000-0000-000007700000}"/>
    <cellStyle name="Normal 2 7 2 6 5 2" xfId="25221" xr:uid="{00000000-0005-0000-0000-000008700000}"/>
    <cellStyle name="Normal 2 7 2 6 6" xfId="17075" xr:uid="{00000000-0005-0000-0000-000009700000}"/>
    <cellStyle name="Normal 2 7 2 7" xfId="1484" xr:uid="{00000000-0005-0000-0000-00000A700000}"/>
    <cellStyle name="Normal 2 7 2 7 2" xfId="4122" xr:uid="{00000000-0005-0000-0000-00000B700000}"/>
    <cellStyle name="Normal 2 7 2 7 2 2" xfId="12268" xr:uid="{00000000-0005-0000-0000-00000C700000}"/>
    <cellStyle name="Normal 2 7 2 7 2 2 2" xfId="28564" xr:uid="{00000000-0005-0000-0000-00000D700000}"/>
    <cellStyle name="Normal 2 7 2 7 2 3" xfId="20418" xr:uid="{00000000-0005-0000-0000-00000E700000}"/>
    <cellStyle name="Normal 2 7 2 7 3" xfId="6783" xr:uid="{00000000-0005-0000-0000-00000F700000}"/>
    <cellStyle name="Normal 2 7 2 7 3 2" xfId="14929" xr:uid="{00000000-0005-0000-0000-000010700000}"/>
    <cellStyle name="Normal 2 7 2 7 3 2 2" xfId="31225" xr:uid="{00000000-0005-0000-0000-000011700000}"/>
    <cellStyle name="Normal 2 7 2 7 3 3" xfId="23079" xr:uid="{00000000-0005-0000-0000-000012700000}"/>
    <cellStyle name="Normal 2 7 2 7 4" xfId="9630" xr:uid="{00000000-0005-0000-0000-000013700000}"/>
    <cellStyle name="Normal 2 7 2 7 4 2" xfId="25926" xr:uid="{00000000-0005-0000-0000-000014700000}"/>
    <cellStyle name="Normal 2 7 2 7 5" xfId="17780" xr:uid="{00000000-0005-0000-0000-000015700000}"/>
    <cellStyle name="Normal 2 7 2 8" xfId="2904" xr:uid="{00000000-0005-0000-0000-000016700000}"/>
    <cellStyle name="Normal 2 7 2 8 2" xfId="11050" xr:uid="{00000000-0005-0000-0000-000017700000}"/>
    <cellStyle name="Normal 2 7 2 8 2 2" xfId="27346" xr:uid="{00000000-0005-0000-0000-000018700000}"/>
    <cellStyle name="Normal 2 7 2 8 3" xfId="19200" xr:uid="{00000000-0005-0000-0000-000019700000}"/>
    <cellStyle name="Normal 2 7 2 9" xfId="5373" xr:uid="{00000000-0005-0000-0000-00001A700000}"/>
    <cellStyle name="Normal 2 7 2 9 2" xfId="13519" xr:uid="{00000000-0005-0000-0000-00001B700000}"/>
    <cellStyle name="Normal 2 7 2 9 2 2" xfId="29815" xr:uid="{00000000-0005-0000-0000-00001C700000}"/>
    <cellStyle name="Normal 2 7 2 9 3" xfId="21669" xr:uid="{00000000-0005-0000-0000-00001D700000}"/>
    <cellStyle name="Normal 2 7 3" xfId="119" xr:uid="{00000000-0005-0000-0000-00001E700000}"/>
    <cellStyle name="Normal 2 7 3 2" xfId="463" xr:uid="{00000000-0005-0000-0000-00001F700000}"/>
    <cellStyle name="Normal 2 7 3 2 2" xfId="1169" xr:uid="{00000000-0005-0000-0000-000020700000}"/>
    <cellStyle name="Normal 2 7 3 2 2 2" xfId="2579" xr:uid="{00000000-0005-0000-0000-000021700000}"/>
    <cellStyle name="Normal 2 7 3 2 2 2 2" xfId="5065" xr:uid="{00000000-0005-0000-0000-000022700000}"/>
    <cellStyle name="Normal 2 7 3 2 2 2 2 2" xfId="13211" xr:uid="{00000000-0005-0000-0000-000023700000}"/>
    <cellStyle name="Normal 2 7 3 2 2 2 2 2 2" xfId="29507" xr:uid="{00000000-0005-0000-0000-000024700000}"/>
    <cellStyle name="Normal 2 7 3 2 2 2 2 3" xfId="21361" xr:uid="{00000000-0005-0000-0000-000025700000}"/>
    <cellStyle name="Normal 2 7 3 2 2 2 3" xfId="7878" xr:uid="{00000000-0005-0000-0000-000026700000}"/>
    <cellStyle name="Normal 2 7 3 2 2 2 3 2" xfId="16024" xr:uid="{00000000-0005-0000-0000-000027700000}"/>
    <cellStyle name="Normal 2 7 3 2 2 2 3 2 2" xfId="32320" xr:uid="{00000000-0005-0000-0000-000028700000}"/>
    <cellStyle name="Normal 2 7 3 2 2 2 3 3" xfId="24174" xr:uid="{00000000-0005-0000-0000-000029700000}"/>
    <cellStyle name="Normal 2 7 3 2 2 2 4" xfId="10725" xr:uid="{00000000-0005-0000-0000-00002A700000}"/>
    <cellStyle name="Normal 2 7 3 2 2 2 4 2" xfId="27021" xr:uid="{00000000-0005-0000-0000-00002B700000}"/>
    <cellStyle name="Normal 2 7 3 2 2 2 5" xfId="18875" xr:uid="{00000000-0005-0000-0000-00002C700000}"/>
    <cellStyle name="Normal 2 7 3 2 2 3" xfId="3847" xr:uid="{00000000-0005-0000-0000-00002D700000}"/>
    <cellStyle name="Normal 2 7 3 2 2 3 2" xfId="11993" xr:uid="{00000000-0005-0000-0000-00002E700000}"/>
    <cellStyle name="Normal 2 7 3 2 2 3 2 2" xfId="28289" xr:uid="{00000000-0005-0000-0000-00002F700000}"/>
    <cellStyle name="Normal 2 7 3 2 2 3 3" xfId="20143" xr:uid="{00000000-0005-0000-0000-000030700000}"/>
    <cellStyle name="Normal 2 7 3 2 2 4" xfId="6468" xr:uid="{00000000-0005-0000-0000-000031700000}"/>
    <cellStyle name="Normal 2 7 3 2 2 4 2" xfId="14614" xr:uid="{00000000-0005-0000-0000-000032700000}"/>
    <cellStyle name="Normal 2 7 3 2 2 4 2 2" xfId="30910" xr:uid="{00000000-0005-0000-0000-000033700000}"/>
    <cellStyle name="Normal 2 7 3 2 2 4 3" xfId="22764" xr:uid="{00000000-0005-0000-0000-000034700000}"/>
    <cellStyle name="Normal 2 7 3 2 2 5" xfId="9315" xr:uid="{00000000-0005-0000-0000-000035700000}"/>
    <cellStyle name="Normal 2 7 3 2 2 5 2" xfId="25611" xr:uid="{00000000-0005-0000-0000-000036700000}"/>
    <cellStyle name="Normal 2 7 3 2 2 6" xfId="17465" xr:uid="{00000000-0005-0000-0000-000037700000}"/>
    <cellStyle name="Normal 2 7 3 2 3" xfId="1874" xr:uid="{00000000-0005-0000-0000-000038700000}"/>
    <cellStyle name="Normal 2 7 3 2 3 2" xfId="4456" xr:uid="{00000000-0005-0000-0000-000039700000}"/>
    <cellStyle name="Normal 2 7 3 2 3 2 2" xfId="12602" xr:uid="{00000000-0005-0000-0000-00003A700000}"/>
    <cellStyle name="Normal 2 7 3 2 3 2 2 2" xfId="28898" xr:uid="{00000000-0005-0000-0000-00003B700000}"/>
    <cellStyle name="Normal 2 7 3 2 3 2 3" xfId="20752" xr:uid="{00000000-0005-0000-0000-00003C700000}"/>
    <cellStyle name="Normal 2 7 3 2 3 3" xfId="7173" xr:uid="{00000000-0005-0000-0000-00003D700000}"/>
    <cellStyle name="Normal 2 7 3 2 3 3 2" xfId="15319" xr:uid="{00000000-0005-0000-0000-00003E700000}"/>
    <cellStyle name="Normal 2 7 3 2 3 3 2 2" xfId="31615" xr:uid="{00000000-0005-0000-0000-00003F700000}"/>
    <cellStyle name="Normal 2 7 3 2 3 3 3" xfId="23469" xr:uid="{00000000-0005-0000-0000-000040700000}"/>
    <cellStyle name="Normal 2 7 3 2 3 4" xfId="10020" xr:uid="{00000000-0005-0000-0000-000041700000}"/>
    <cellStyle name="Normal 2 7 3 2 3 4 2" xfId="26316" xr:uid="{00000000-0005-0000-0000-000042700000}"/>
    <cellStyle name="Normal 2 7 3 2 3 5" xfId="18170" xr:uid="{00000000-0005-0000-0000-000043700000}"/>
    <cellStyle name="Normal 2 7 3 2 4" xfId="3238" xr:uid="{00000000-0005-0000-0000-000044700000}"/>
    <cellStyle name="Normal 2 7 3 2 4 2" xfId="11384" xr:uid="{00000000-0005-0000-0000-000045700000}"/>
    <cellStyle name="Normal 2 7 3 2 4 2 2" xfId="27680" xr:uid="{00000000-0005-0000-0000-000046700000}"/>
    <cellStyle name="Normal 2 7 3 2 4 3" xfId="19534" xr:uid="{00000000-0005-0000-0000-000047700000}"/>
    <cellStyle name="Normal 2 7 3 2 5" xfId="5763" xr:uid="{00000000-0005-0000-0000-000048700000}"/>
    <cellStyle name="Normal 2 7 3 2 5 2" xfId="13909" xr:uid="{00000000-0005-0000-0000-000049700000}"/>
    <cellStyle name="Normal 2 7 3 2 5 2 2" xfId="30205" xr:uid="{00000000-0005-0000-0000-00004A700000}"/>
    <cellStyle name="Normal 2 7 3 2 5 3" xfId="22059" xr:uid="{00000000-0005-0000-0000-00004B700000}"/>
    <cellStyle name="Normal 2 7 3 2 6" xfId="8610" xr:uid="{00000000-0005-0000-0000-00004C700000}"/>
    <cellStyle name="Normal 2 7 3 2 6 2" xfId="24906" xr:uid="{00000000-0005-0000-0000-00004D700000}"/>
    <cellStyle name="Normal 2 7 3 2 7" xfId="16760" xr:uid="{00000000-0005-0000-0000-00004E700000}"/>
    <cellStyle name="Normal 2 7 3 3" xfId="825" xr:uid="{00000000-0005-0000-0000-00004F700000}"/>
    <cellStyle name="Normal 2 7 3 3 2" xfId="2235" xr:uid="{00000000-0005-0000-0000-000050700000}"/>
    <cellStyle name="Normal 2 7 3 3 2 2" xfId="4769" xr:uid="{00000000-0005-0000-0000-000051700000}"/>
    <cellStyle name="Normal 2 7 3 3 2 2 2" xfId="12915" xr:uid="{00000000-0005-0000-0000-000052700000}"/>
    <cellStyle name="Normal 2 7 3 3 2 2 2 2" xfId="29211" xr:uid="{00000000-0005-0000-0000-000053700000}"/>
    <cellStyle name="Normal 2 7 3 3 2 2 3" xfId="21065" xr:uid="{00000000-0005-0000-0000-000054700000}"/>
    <cellStyle name="Normal 2 7 3 3 2 3" xfId="7534" xr:uid="{00000000-0005-0000-0000-000055700000}"/>
    <cellStyle name="Normal 2 7 3 3 2 3 2" xfId="15680" xr:uid="{00000000-0005-0000-0000-000056700000}"/>
    <cellStyle name="Normal 2 7 3 3 2 3 2 2" xfId="31976" xr:uid="{00000000-0005-0000-0000-000057700000}"/>
    <cellStyle name="Normal 2 7 3 3 2 3 3" xfId="23830" xr:uid="{00000000-0005-0000-0000-000058700000}"/>
    <cellStyle name="Normal 2 7 3 3 2 4" xfId="10381" xr:uid="{00000000-0005-0000-0000-000059700000}"/>
    <cellStyle name="Normal 2 7 3 3 2 4 2" xfId="26677" xr:uid="{00000000-0005-0000-0000-00005A700000}"/>
    <cellStyle name="Normal 2 7 3 3 2 5" xfId="18531" xr:uid="{00000000-0005-0000-0000-00005B700000}"/>
    <cellStyle name="Normal 2 7 3 3 3" xfId="3551" xr:uid="{00000000-0005-0000-0000-00005C700000}"/>
    <cellStyle name="Normal 2 7 3 3 3 2" xfId="11697" xr:uid="{00000000-0005-0000-0000-00005D700000}"/>
    <cellStyle name="Normal 2 7 3 3 3 2 2" xfId="27993" xr:uid="{00000000-0005-0000-0000-00005E700000}"/>
    <cellStyle name="Normal 2 7 3 3 3 3" xfId="19847" xr:uid="{00000000-0005-0000-0000-00005F700000}"/>
    <cellStyle name="Normal 2 7 3 3 4" xfId="6124" xr:uid="{00000000-0005-0000-0000-000060700000}"/>
    <cellStyle name="Normal 2 7 3 3 4 2" xfId="14270" xr:uid="{00000000-0005-0000-0000-000061700000}"/>
    <cellStyle name="Normal 2 7 3 3 4 2 2" xfId="30566" xr:uid="{00000000-0005-0000-0000-000062700000}"/>
    <cellStyle name="Normal 2 7 3 3 4 3" xfId="22420" xr:uid="{00000000-0005-0000-0000-000063700000}"/>
    <cellStyle name="Normal 2 7 3 3 5" xfId="8971" xr:uid="{00000000-0005-0000-0000-000064700000}"/>
    <cellStyle name="Normal 2 7 3 3 5 2" xfId="25267" xr:uid="{00000000-0005-0000-0000-000065700000}"/>
    <cellStyle name="Normal 2 7 3 3 6" xfId="17121" xr:uid="{00000000-0005-0000-0000-000066700000}"/>
    <cellStyle name="Normal 2 7 3 4" xfId="1530" xr:uid="{00000000-0005-0000-0000-000067700000}"/>
    <cellStyle name="Normal 2 7 3 4 2" xfId="4160" xr:uid="{00000000-0005-0000-0000-000068700000}"/>
    <cellStyle name="Normal 2 7 3 4 2 2" xfId="12306" xr:uid="{00000000-0005-0000-0000-000069700000}"/>
    <cellStyle name="Normal 2 7 3 4 2 2 2" xfId="28602" xr:uid="{00000000-0005-0000-0000-00006A700000}"/>
    <cellStyle name="Normal 2 7 3 4 2 3" xfId="20456" xr:uid="{00000000-0005-0000-0000-00006B700000}"/>
    <cellStyle name="Normal 2 7 3 4 3" xfId="6829" xr:uid="{00000000-0005-0000-0000-00006C700000}"/>
    <cellStyle name="Normal 2 7 3 4 3 2" xfId="14975" xr:uid="{00000000-0005-0000-0000-00006D700000}"/>
    <cellStyle name="Normal 2 7 3 4 3 2 2" xfId="31271" xr:uid="{00000000-0005-0000-0000-00006E700000}"/>
    <cellStyle name="Normal 2 7 3 4 3 3" xfId="23125" xr:uid="{00000000-0005-0000-0000-00006F700000}"/>
    <cellStyle name="Normal 2 7 3 4 4" xfId="9676" xr:uid="{00000000-0005-0000-0000-000070700000}"/>
    <cellStyle name="Normal 2 7 3 4 4 2" xfId="25972" xr:uid="{00000000-0005-0000-0000-000071700000}"/>
    <cellStyle name="Normal 2 7 3 4 5" xfId="17826" xr:uid="{00000000-0005-0000-0000-000072700000}"/>
    <cellStyle name="Normal 2 7 3 5" xfId="2942" xr:uid="{00000000-0005-0000-0000-000073700000}"/>
    <cellStyle name="Normal 2 7 3 5 2" xfId="11088" xr:uid="{00000000-0005-0000-0000-000074700000}"/>
    <cellStyle name="Normal 2 7 3 5 2 2" xfId="27384" xr:uid="{00000000-0005-0000-0000-000075700000}"/>
    <cellStyle name="Normal 2 7 3 5 3" xfId="19238" xr:uid="{00000000-0005-0000-0000-000076700000}"/>
    <cellStyle name="Normal 2 7 3 6" xfId="5419" xr:uid="{00000000-0005-0000-0000-000077700000}"/>
    <cellStyle name="Normal 2 7 3 6 2" xfId="13565" xr:uid="{00000000-0005-0000-0000-000078700000}"/>
    <cellStyle name="Normal 2 7 3 6 2 2" xfId="29861" xr:uid="{00000000-0005-0000-0000-000079700000}"/>
    <cellStyle name="Normal 2 7 3 6 3" xfId="21715" xr:uid="{00000000-0005-0000-0000-00007A700000}"/>
    <cellStyle name="Normal 2 7 3 7" xfId="8266" xr:uid="{00000000-0005-0000-0000-00007B700000}"/>
    <cellStyle name="Normal 2 7 3 7 2" xfId="24562" xr:uid="{00000000-0005-0000-0000-00007C700000}"/>
    <cellStyle name="Normal 2 7 3 8" xfId="16416" xr:uid="{00000000-0005-0000-0000-00007D700000}"/>
    <cellStyle name="Normal 2 7 4" xfId="205" xr:uid="{00000000-0005-0000-0000-00007E700000}"/>
    <cellStyle name="Normal 2 7 4 2" xfId="549" xr:uid="{00000000-0005-0000-0000-00007F700000}"/>
    <cellStyle name="Normal 2 7 4 2 2" xfId="1255" xr:uid="{00000000-0005-0000-0000-000080700000}"/>
    <cellStyle name="Normal 2 7 4 2 2 2" xfId="2665" xr:uid="{00000000-0005-0000-0000-000081700000}"/>
    <cellStyle name="Normal 2 7 4 2 2 2 2" xfId="5139" xr:uid="{00000000-0005-0000-0000-000082700000}"/>
    <cellStyle name="Normal 2 7 4 2 2 2 2 2" xfId="13285" xr:uid="{00000000-0005-0000-0000-000083700000}"/>
    <cellStyle name="Normal 2 7 4 2 2 2 2 2 2" xfId="29581" xr:uid="{00000000-0005-0000-0000-000084700000}"/>
    <cellStyle name="Normal 2 7 4 2 2 2 2 3" xfId="21435" xr:uid="{00000000-0005-0000-0000-000085700000}"/>
    <cellStyle name="Normal 2 7 4 2 2 2 3" xfId="7964" xr:uid="{00000000-0005-0000-0000-000086700000}"/>
    <cellStyle name="Normal 2 7 4 2 2 2 3 2" xfId="16110" xr:uid="{00000000-0005-0000-0000-000087700000}"/>
    <cellStyle name="Normal 2 7 4 2 2 2 3 2 2" xfId="32406" xr:uid="{00000000-0005-0000-0000-000088700000}"/>
    <cellStyle name="Normal 2 7 4 2 2 2 3 3" xfId="24260" xr:uid="{00000000-0005-0000-0000-000089700000}"/>
    <cellStyle name="Normal 2 7 4 2 2 2 4" xfId="10811" xr:uid="{00000000-0005-0000-0000-00008A700000}"/>
    <cellStyle name="Normal 2 7 4 2 2 2 4 2" xfId="27107" xr:uid="{00000000-0005-0000-0000-00008B700000}"/>
    <cellStyle name="Normal 2 7 4 2 2 2 5" xfId="18961" xr:uid="{00000000-0005-0000-0000-00008C700000}"/>
    <cellStyle name="Normal 2 7 4 2 2 3" xfId="3921" xr:uid="{00000000-0005-0000-0000-00008D700000}"/>
    <cellStyle name="Normal 2 7 4 2 2 3 2" xfId="12067" xr:uid="{00000000-0005-0000-0000-00008E700000}"/>
    <cellStyle name="Normal 2 7 4 2 2 3 2 2" xfId="28363" xr:uid="{00000000-0005-0000-0000-00008F700000}"/>
    <cellStyle name="Normal 2 7 4 2 2 3 3" xfId="20217" xr:uid="{00000000-0005-0000-0000-000090700000}"/>
    <cellStyle name="Normal 2 7 4 2 2 4" xfId="6554" xr:uid="{00000000-0005-0000-0000-000091700000}"/>
    <cellStyle name="Normal 2 7 4 2 2 4 2" xfId="14700" xr:uid="{00000000-0005-0000-0000-000092700000}"/>
    <cellStyle name="Normal 2 7 4 2 2 4 2 2" xfId="30996" xr:uid="{00000000-0005-0000-0000-000093700000}"/>
    <cellStyle name="Normal 2 7 4 2 2 4 3" xfId="22850" xr:uid="{00000000-0005-0000-0000-000094700000}"/>
    <cellStyle name="Normal 2 7 4 2 2 5" xfId="9401" xr:uid="{00000000-0005-0000-0000-000095700000}"/>
    <cellStyle name="Normal 2 7 4 2 2 5 2" xfId="25697" xr:uid="{00000000-0005-0000-0000-000096700000}"/>
    <cellStyle name="Normal 2 7 4 2 2 6" xfId="17551" xr:uid="{00000000-0005-0000-0000-000097700000}"/>
    <cellStyle name="Normal 2 7 4 2 3" xfId="1960" xr:uid="{00000000-0005-0000-0000-000098700000}"/>
    <cellStyle name="Normal 2 7 4 2 3 2" xfId="4530" xr:uid="{00000000-0005-0000-0000-000099700000}"/>
    <cellStyle name="Normal 2 7 4 2 3 2 2" xfId="12676" xr:uid="{00000000-0005-0000-0000-00009A700000}"/>
    <cellStyle name="Normal 2 7 4 2 3 2 2 2" xfId="28972" xr:uid="{00000000-0005-0000-0000-00009B700000}"/>
    <cellStyle name="Normal 2 7 4 2 3 2 3" xfId="20826" xr:uid="{00000000-0005-0000-0000-00009C700000}"/>
    <cellStyle name="Normal 2 7 4 2 3 3" xfId="7259" xr:uid="{00000000-0005-0000-0000-00009D700000}"/>
    <cellStyle name="Normal 2 7 4 2 3 3 2" xfId="15405" xr:uid="{00000000-0005-0000-0000-00009E700000}"/>
    <cellStyle name="Normal 2 7 4 2 3 3 2 2" xfId="31701" xr:uid="{00000000-0005-0000-0000-00009F700000}"/>
    <cellStyle name="Normal 2 7 4 2 3 3 3" xfId="23555" xr:uid="{00000000-0005-0000-0000-0000A0700000}"/>
    <cellStyle name="Normal 2 7 4 2 3 4" xfId="10106" xr:uid="{00000000-0005-0000-0000-0000A1700000}"/>
    <cellStyle name="Normal 2 7 4 2 3 4 2" xfId="26402" xr:uid="{00000000-0005-0000-0000-0000A2700000}"/>
    <cellStyle name="Normal 2 7 4 2 3 5" xfId="18256" xr:uid="{00000000-0005-0000-0000-0000A3700000}"/>
    <cellStyle name="Normal 2 7 4 2 4" xfId="3312" xr:uid="{00000000-0005-0000-0000-0000A4700000}"/>
    <cellStyle name="Normal 2 7 4 2 4 2" xfId="11458" xr:uid="{00000000-0005-0000-0000-0000A5700000}"/>
    <cellStyle name="Normal 2 7 4 2 4 2 2" xfId="27754" xr:uid="{00000000-0005-0000-0000-0000A6700000}"/>
    <cellStyle name="Normal 2 7 4 2 4 3" xfId="19608" xr:uid="{00000000-0005-0000-0000-0000A7700000}"/>
    <cellStyle name="Normal 2 7 4 2 5" xfId="5849" xr:uid="{00000000-0005-0000-0000-0000A8700000}"/>
    <cellStyle name="Normal 2 7 4 2 5 2" xfId="13995" xr:uid="{00000000-0005-0000-0000-0000A9700000}"/>
    <cellStyle name="Normal 2 7 4 2 5 2 2" xfId="30291" xr:uid="{00000000-0005-0000-0000-0000AA700000}"/>
    <cellStyle name="Normal 2 7 4 2 5 3" xfId="22145" xr:uid="{00000000-0005-0000-0000-0000AB700000}"/>
    <cellStyle name="Normal 2 7 4 2 6" xfId="8696" xr:uid="{00000000-0005-0000-0000-0000AC700000}"/>
    <cellStyle name="Normal 2 7 4 2 6 2" xfId="24992" xr:uid="{00000000-0005-0000-0000-0000AD700000}"/>
    <cellStyle name="Normal 2 7 4 2 7" xfId="16846" xr:uid="{00000000-0005-0000-0000-0000AE700000}"/>
    <cellStyle name="Normal 2 7 4 3" xfId="911" xr:uid="{00000000-0005-0000-0000-0000AF700000}"/>
    <cellStyle name="Normal 2 7 4 3 2" xfId="2321" xr:uid="{00000000-0005-0000-0000-0000B0700000}"/>
    <cellStyle name="Normal 2 7 4 3 2 2" xfId="4843" xr:uid="{00000000-0005-0000-0000-0000B1700000}"/>
    <cellStyle name="Normal 2 7 4 3 2 2 2" xfId="12989" xr:uid="{00000000-0005-0000-0000-0000B2700000}"/>
    <cellStyle name="Normal 2 7 4 3 2 2 2 2" xfId="29285" xr:uid="{00000000-0005-0000-0000-0000B3700000}"/>
    <cellStyle name="Normal 2 7 4 3 2 2 3" xfId="21139" xr:uid="{00000000-0005-0000-0000-0000B4700000}"/>
    <cellStyle name="Normal 2 7 4 3 2 3" xfId="7620" xr:uid="{00000000-0005-0000-0000-0000B5700000}"/>
    <cellStyle name="Normal 2 7 4 3 2 3 2" xfId="15766" xr:uid="{00000000-0005-0000-0000-0000B6700000}"/>
    <cellStyle name="Normal 2 7 4 3 2 3 2 2" xfId="32062" xr:uid="{00000000-0005-0000-0000-0000B7700000}"/>
    <cellStyle name="Normal 2 7 4 3 2 3 3" xfId="23916" xr:uid="{00000000-0005-0000-0000-0000B8700000}"/>
    <cellStyle name="Normal 2 7 4 3 2 4" xfId="10467" xr:uid="{00000000-0005-0000-0000-0000B9700000}"/>
    <cellStyle name="Normal 2 7 4 3 2 4 2" xfId="26763" xr:uid="{00000000-0005-0000-0000-0000BA700000}"/>
    <cellStyle name="Normal 2 7 4 3 2 5" xfId="18617" xr:uid="{00000000-0005-0000-0000-0000BB700000}"/>
    <cellStyle name="Normal 2 7 4 3 3" xfId="3625" xr:uid="{00000000-0005-0000-0000-0000BC700000}"/>
    <cellStyle name="Normal 2 7 4 3 3 2" xfId="11771" xr:uid="{00000000-0005-0000-0000-0000BD700000}"/>
    <cellStyle name="Normal 2 7 4 3 3 2 2" xfId="28067" xr:uid="{00000000-0005-0000-0000-0000BE700000}"/>
    <cellStyle name="Normal 2 7 4 3 3 3" xfId="19921" xr:uid="{00000000-0005-0000-0000-0000BF700000}"/>
    <cellStyle name="Normal 2 7 4 3 4" xfId="6210" xr:uid="{00000000-0005-0000-0000-0000C0700000}"/>
    <cellStyle name="Normal 2 7 4 3 4 2" xfId="14356" xr:uid="{00000000-0005-0000-0000-0000C1700000}"/>
    <cellStyle name="Normal 2 7 4 3 4 2 2" xfId="30652" xr:uid="{00000000-0005-0000-0000-0000C2700000}"/>
    <cellStyle name="Normal 2 7 4 3 4 3" xfId="22506" xr:uid="{00000000-0005-0000-0000-0000C3700000}"/>
    <cellStyle name="Normal 2 7 4 3 5" xfId="9057" xr:uid="{00000000-0005-0000-0000-0000C4700000}"/>
    <cellStyle name="Normal 2 7 4 3 5 2" xfId="25353" xr:uid="{00000000-0005-0000-0000-0000C5700000}"/>
    <cellStyle name="Normal 2 7 4 3 6" xfId="17207" xr:uid="{00000000-0005-0000-0000-0000C6700000}"/>
    <cellStyle name="Normal 2 7 4 4" xfId="1616" xr:uid="{00000000-0005-0000-0000-0000C7700000}"/>
    <cellStyle name="Normal 2 7 4 4 2" xfId="4234" xr:uid="{00000000-0005-0000-0000-0000C8700000}"/>
    <cellStyle name="Normal 2 7 4 4 2 2" xfId="12380" xr:uid="{00000000-0005-0000-0000-0000C9700000}"/>
    <cellStyle name="Normal 2 7 4 4 2 2 2" xfId="28676" xr:uid="{00000000-0005-0000-0000-0000CA700000}"/>
    <cellStyle name="Normal 2 7 4 4 2 3" xfId="20530" xr:uid="{00000000-0005-0000-0000-0000CB700000}"/>
    <cellStyle name="Normal 2 7 4 4 3" xfId="6915" xr:uid="{00000000-0005-0000-0000-0000CC700000}"/>
    <cellStyle name="Normal 2 7 4 4 3 2" xfId="15061" xr:uid="{00000000-0005-0000-0000-0000CD700000}"/>
    <cellStyle name="Normal 2 7 4 4 3 2 2" xfId="31357" xr:uid="{00000000-0005-0000-0000-0000CE700000}"/>
    <cellStyle name="Normal 2 7 4 4 3 3" xfId="23211" xr:uid="{00000000-0005-0000-0000-0000CF700000}"/>
    <cellStyle name="Normal 2 7 4 4 4" xfId="9762" xr:uid="{00000000-0005-0000-0000-0000D0700000}"/>
    <cellStyle name="Normal 2 7 4 4 4 2" xfId="26058" xr:uid="{00000000-0005-0000-0000-0000D1700000}"/>
    <cellStyle name="Normal 2 7 4 4 5" xfId="17912" xr:uid="{00000000-0005-0000-0000-0000D2700000}"/>
    <cellStyle name="Normal 2 7 4 5" xfId="3016" xr:uid="{00000000-0005-0000-0000-0000D3700000}"/>
    <cellStyle name="Normal 2 7 4 5 2" xfId="11162" xr:uid="{00000000-0005-0000-0000-0000D4700000}"/>
    <cellStyle name="Normal 2 7 4 5 2 2" xfId="27458" xr:uid="{00000000-0005-0000-0000-0000D5700000}"/>
    <cellStyle name="Normal 2 7 4 5 3" xfId="19312" xr:uid="{00000000-0005-0000-0000-0000D6700000}"/>
    <cellStyle name="Normal 2 7 4 6" xfId="5505" xr:uid="{00000000-0005-0000-0000-0000D7700000}"/>
    <cellStyle name="Normal 2 7 4 6 2" xfId="13651" xr:uid="{00000000-0005-0000-0000-0000D8700000}"/>
    <cellStyle name="Normal 2 7 4 6 2 2" xfId="29947" xr:uid="{00000000-0005-0000-0000-0000D9700000}"/>
    <cellStyle name="Normal 2 7 4 6 3" xfId="21801" xr:uid="{00000000-0005-0000-0000-0000DA700000}"/>
    <cellStyle name="Normal 2 7 4 7" xfId="8352" xr:uid="{00000000-0005-0000-0000-0000DB700000}"/>
    <cellStyle name="Normal 2 7 4 7 2" xfId="24648" xr:uid="{00000000-0005-0000-0000-0000DC700000}"/>
    <cellStyle name="Normal 2 7 4 8" xfId="16502" xr:uid="{00000000-0005-0000-0000-0000DD700000}"/>
    <cellStyle name="Normal 2 7 5" xfId="283" xr:uid="{00000000-0005-0000-0000-0000DE700000}"/>
    <cellStyle name="Normal 2 7 5 2" xfId="627" xr:uid="{00000000-0005-0000-0000-0000DF700000}"/>
    <cellStyle name="Normal 2 7 5 2 2" xfId="1333" xr:uid="{00000000-0005-0000-0000-0000E0700000}"/>
    <cellStyle name="Normal 2 7 5 2 2 2" xfId="2743" xr:uid="{00000000-0005-0000-0000-0000E1700000}"/>
    <cellStyle name="Normal 2 7 5 2 2 2 2" xfId="5213" xr:uid="{00000000-0005-0000-0000-0000E2700000}"/>
    <cellStyle name="Normal 2 7 5 2 2 2 2 2" xfId="13359" xr:uid="{00000000-0005-0000-0000-0000E3700000}"/>
    <cellStyle name="Normal 2 7 5 2 2 2 2 2 2" xfId="29655" xr:uid="{00000000-0005-0000-0000-0000E4700000}"/>
    <cellStyle name="Normal 2 7 5 2 2 2 2 3" xfId="21509" xr:uid="{00000000-0005-0000-0000-0000E5700000}"/>
    <cellStyle name="Normal 2 7 5 2 2 2 3" xfId="8042" xr:uid="{00000000-0005-0000-0000-0000E6700000}"/>
    <cellStyle name="Normal 2 7 5 2 2 2 3 2" xfId="16188" xr:uid="{00000000-0005-0000-0000-0000E7700000}"/>
    <cellStyle name="Normal 2 7 5 2 2 2 3 2 2" xfId="32484" xr:uid="{00000000-0005-0000-0000-0000E8700000}"/>
    <cellStyle name="Normal 2 7 5 2 2 2 3 3" xfId="24338" xr:uid="{00000000-0005-0000-0000-0000E9700000}"/>
    <cellStyle name="Normal 2 7 5 2 2 2 4" xfId="10889" xr:uid="{00000000-0005-0000-0000-0000EA700000}"/>
    <cellStyle name="Normal 2 7 5 2 2 2 4 2" xfId="27185" xr:uid="{00000000-0005-0000-0000-0000EB700000}"/>
    <cellStyle name="Normal 2 7 5 2 2 2 5" xfId="19039" xr:uid="{00000000-0005-0000-0000-0000EC700000}"/>
    <cellStyle name="Normal 2 7 5 2 2 3" xfId="3995" xr:uid="{00000000-0005-0000-0000-0000ED700000}"/>
    <cellStyle name="Normal 2 7 5 2 2 3 2" xfId="12141" xr:uid="{00000000-0005-0000-0000-0000EE700000}"/>
    <cellStyle name="Normal 2 7 5 2 2 3 2 2" xfId="28437" xr:uid="{00000000-0005-0000-0000-0000EF700000}"/>
    <cellStyle name="Normal 2 7 5 2 2 3 3" xfId="20291" xr:uid="{00000000-0005-0000-0000-0000F0700000}"/>
    <cellStyle name="Normal 2 7 5 2 2 4" xfId="6632" xr:uid="{00000000-0005-0000-0000-0000F1700000}"/>
    <cellStyle name="Normal 2 7 5 2 2 4 2" xfId="14778" xr:uid="{00000000-0005-0000-0000-0000F2700000}"/>
    <cellStyle name="Normal 2 7 5 2 2 4 2 2" xfId="31074" xr:uid="{00000000-0005-0000-0000-0000F3700000}"/>
    <cellStyle name="Normal 2 7 5 2 2 4 3" xfId="22928" xr:uid="{00000000-0005-0000-0000-0000F4700000}"/>
    <cellStyle name="Normal 2 7 5 2 2 5" xfId="9479" xr:uid="{00000000-0005-0000-0000-0000F5700000}"/>
    <cellStyle name="Normal 2 7 5 2 2 5 2" xfId="25775" xr:uid="{00000000-0005-0000-0000-0000F6700000}"/>
    <cellStyle name="Normal 2 7 5 2 2 6" xfId="17629" xr:uid="{00000000-0005-0000-0000-0000F7700000}"/>
    <cellStyle name="Normal 2 7 5 2 3" xfId="2038" xr:uid="{00000000-0005-0000-0000-0000F8700000}"/>
    <cellStyle name="Normal 2 7 5 2 3 2" xfId="4604" xr:uid="{00000000-0005-0000-0000-0000F9700000}"/>
    <cellStyle name="Normal 2 7 5 2 3 2 2" xfId="12750" xr:uid="{00000000-0005-0000-0000-0000FA700000}"/>
    <cellStyle name="Normal 2 7 5 2 3 2 2 2" xfId="29046" xr:uid="{00000000-0005-0000-0000-0000FB700000}"/>
    <cellStyle name="Normal 2 7 5 2 3 2 3" xfId="20900" xr:uid="{00000000-0005-0000-0000-0000FC700000}"/>
    <cellStyle name="Normal 2 7 5 2 3 3" xfId="7337" xr:uid="{00000000-0005-0000-0000-0000FD700000}"/>
    <cellStyle name="Normal 2 7 5 2 3 3 2" xfId="15483" xr:uid="{00000000-0005-0000-0000-0000FE700000}"/>
    <cellStyle name="Normal 2 7 5 2 3 3 2 2" xfId="31779" xr:uid="{00000000-0005-0000-0000-0000FF700000}"/>
    <cellStyle name="Normal 2 7 5 2 3 3 3" xfId="23633" xr:uid="{00000000-0005-0000-0000-000000710000}"/>
    <cellStyle name="Normal 2 7 5 2 3 4" xfId="10184" xr:uid="{00000000-0005-0000-0000-000001710000}"/>
    <cellStyle name="Normal 2 7 5 2 3 4 2" xfId="26480" xr:uid="{00000000-0005-0000-0000-000002710000}"/>
    <cellStyle name="Normal 2 7 5 2 3 5" xfId="18334" xr:uid="{00000000-0005-0000-0000-000003710000}"/>
    <cellStyle name="Normal 2 7 5 2 4" xfId="3386" xr:uid="{00000000-0005-0000-0000-000004710000}"/>
    <cellStyle name="Normal 2 7 5 2 4 2" xfId="11532" xr:uid="{00000000-0005-0000-0000-000005710000}"/>
    <cellStyle name="Normal 2 7 5 2 4 2 2" xfId="27828" xr:uid="{00000000-0005-0000-0000-000006710000}"/>
    <cellStyle name="Normal 2 7 5 2 4 3" xfId="19682" xr:uid="{00000000-0005-0000-0000-000007710000}"/>
    <cellStyle name="Normal 2 7 5 2 5" xfId="5927" xr:uid="{00000000-0005-0000-0000-000008710000}"/>
    <cellStyle name="Normal 2 7 5 2 5 2" xfId="14073" xr:uid="{00000000-0005-0000-0000-000009710000}"/>
    <cellStyle name="Normal 2 7 5 2 5 2 2" xfId="30369" xr:uid="{00000000-0005-0000-0000-00000A710000}"/>
    <cellStyle name="Normal 2 7 5 2 5 3" xfId="22223" xr:uid="{00000000-0005-0000-0000-00000B710000}"/>
    <cellStyle name="Normal 2 7 5 2 6" xfId="8774" xr:uid="{00000000-0005-0000-0000-00000C710000}"/>
    <cellStyle name="Normal 2 7 5 2 6 2" xfId="25070" xr:uid="{00000000-0005-0000-0000-00000D710000}"/>
    <cellStyle name="Normal 2 7 5 2 7" xfId="16924" xr:uid="{00000000-0005-0000-0000-00000E710000}"/>
    <cellStyle name="Normal 2 7 5 3" xfId="989" xr:uid="{00000000-0005-0000-0000-00000F710000}"/>
    <cellStyle name="Normal 2 7 5 3 2" xfId="2399" xr:uid="{00000000-0005-0000-0000-000010710000}"/>
    <cellStyle name="Normal 2 7 5 3 2 2" xfId="4917" xr:uid="{00000000-0005-0000-0000-000011710000}"/>
    <cellStyle name="Normal 2 7 5 3 2 2 2" xfId="13063" xr:uid="{00000000-0005-0000-0000-000012710000}"/>
    <cellStyle name="Normal 2 7 5 3 2 2 2 2" xfId="29359" xr:uid="{00000000-0005-0000-0000-000013710000}"/>
    <cellStyle name="Normal 2 7 5 3 2 2 3" xfId="21213" xr:uid="{00000000-0005-0000-0000-000014710000}"/>
    <cellStyle name="Normal 2 7 5 3 2 3" xfId="7698" xr:uid="{00000000-0005-0000-0000-000015710000}"/>
    <cellStyle name="Normal 2 7 5 3 2 3 2" xfId="15844" xr:uid="{00000000-0005-0000-0000-000016710000}"/>
    <cellStyle name="Normal 2 7 5 3 2 3 2 2" xfId="32140" xr:uid="{00000000-0005-0000-0000-000017710000}"/>
    <cellStyle name="Normal 2 7 5 3 2 3 3" xfId="23994" xr:uid="{00000000-0005-0000-0000-000018710000}"/>
    <cellStyle name="Normal 2 7 5 3 2 4" xfId="10545" xr:uid="{00000000-0005-0000-0000-000019710000}"/>
    <cellStyle name="Normal 2 7 5 3 2 4 2" xfId="26841" xr:uid="{00000000-0005-0000-0000-00001A710000}"/>
    <cellStyle name="Normal 2 7 5 3 2 5" xfId="18695" xr:uid="{00000000-0005-0000-0000-00001B710000}"/>
    <cellStyle name="Normal 2 7 5 3 3" xfId="3699" xr:uid="{00000000-0005-0000-0000-00001C710000}"/>
    <cellStyle name="Normal 2 7 5 3 3 2" xfId="11845" xr:uid="{00000000-0005-0000-0000-00001D710000}"/>
    <cellStyle name="Normal 2 7 5 3 3 2 2" xfId="28141" xr:uid="{00000000-0005-0000-0000-00001E710000}"/>
    <cellStyle name="Normal 2 7 5 3 3 3" xfId="19995" xr:uid="{00000000-0005-0000-0000-00001F710000}"/>
    <cellStyle name="Normal 2 7 5 3 4" xfId="6288" xr:uid="{00000000-0005-0000-0000-000020710000}"/>
    <cellStyle name="Normal 2 7 5 3 4 2" xfId="14434" xr:uid="{00000000-0005-0000-0000-000021710000}"/>
    <cellStyle name="Normal 2 7 5 3 4 2 2" xfId="30730" xr:uid="{00000000-0005-0000-0000-000022710000}"/>
    <cellStyle name="Normal 2 7 5 3 4 3" xfId="22584" xr:uid="{00000000-0005-0000-0000-000023710000}"/>
    <cellStyle name="Normal 2 7 5 3 5" xfId="9135" xr:uid="{00000000-0005-0000-0000-000024710000}"/>
    <cellStyle name="Normal 2 7 5 3 5 2" xfId="25431" xr:uid="{00000000-0005-0000-0000-000025710000}"/>
    <cellStyle name="Normal 2 7 5 3 6" xfId="17285" xr:uid="{00000000-0005-0000-0000-000026710000}"/>
    <cellStyle name="Normal 2 7 5 4" xfId="1694" xr:uid="{00000000-0005-0000-0000-000027710000}"/>
    <cellStyle name="Normal 2 7 5 4 2" xfId="4308" xr:uid="{00000000-0005-0000-0000-000028710000}"/>
    <cellStyle name="Normal 2 7 5 4 2 2" xfId="12454" xr:uid="{00000000-0005-0000-0000-000029710000}"/>
    <cellStyle name="Normal 2 7 5 4 2 2 2" xfId="28750" xr:uid="{00000000-0005-0000-0000-00002A710000}"/>
    <cellStyle name="Normal 2 7 5 4 2 3" xfId="20604" xr:uid="{00000000-0005-0000-0000-00002B710000}"/>
    <cellStyle name="Normal 2 7 5 4 3" xfId="6993" xr:uid="{00000000-0005-0000-0000-00002C710000}"/>
    <cellStyle name="Normal 2 7 5 4 3 2" xfId="15139" xr:uid="{00000000-0005-0000-0000-00002D710000}"/>
    <cellStyle name="Normal 2 7 5 4 3 2 2" xfId="31435" xr:uid="{00000000-0005-0000-0000-00002E710000}"/>
    <cellStyle name="Normal 2 7 5 4 3 3" xfId="23289" xr:uid="{00000000-0005-0000-0000-00002F710000}"/>
    <cellStyle name="Normal 2 7 5 4 4" xfId="9840" xr:uid="{00000000-0005-0000-0000-000030710000}"/>
    <cellStyle name="Normal 2 7 5 4 4 2" xfId="26136" xr:uid="{00000000-0005-0000-0000-000031710000}"/>
    <cellStyle name="Normal 2 7 5 4 5" xfId="17990" xr:uid="{00000000-0005-0000-0000-000032710000}"/>
    <cellStyle name="Normal 2 7 5 5" xfId="3090" xr:uid="{00000000-0005-0000-0000-000033710000}"/>
    <cellStyle name="Normal 2 7 5 5 2" xfId="11236" xr:uid="{00000000-0005-0000-0000-000034710000}"/>
    <cellStyle name="Normal 2 7 5 5 2 2" xfId="27532" xr:uid="{00000000-0005-0000-0000-000035710000}"/>
    <cellStyle name="Normal 2 7 5 5 3" xfId="19386" xr:uid="{00000000-0005-0000-0000-000036710000}"/>
    <cellStyle name="Normal 2 7 5 6" xfId="5583" xr:uid="{00000000-0005-0000-0000-000037710000}"/>
    <cellStyle name="Normal 2 7 5 6 2" xfId="13729" xr:uid="{00000000-0005-0000-0000-000038710000}"/>
    <cellStyle name="Normal 2 7 5 6 2 2" xfId="30025" xr:uid="{00000000-0005-0000-0000-000039710000}"/>
    <cellStyle name="Normal 2 7 5 6 3" xfId="21879" xr:uid="{00000000-0005-0000-0000-00003A710000}"/>
    <cellStyle name="Normal 2 7 5 7" xfId="8430" xr:uid="{00000000-0005-0000-0000-00003B710000}"/>
    <cellStyle name="Normal 2 7 5 7 2" xfId="24726" xr:uid="{00000000-0005-0000-0000-00003C710000}"/>
    <cellStyle name="Normal 2 7 5 8" xfId="16580" xr:uid="{00000000-0005-0000-0000-00003D710000}"/>
    <cellStyle name="Normal 2 7 6" xfId="373" xr:uid="{00000000-0005-0000-0000-00003E710000}"/>
    <cellStyle name="Normal 2 7 6 2" xfId="1079" xr:uid="{00000000-0005-0000-0000-00003F710000}"/>
    <cellStyle name="Normal 2 7 6 2 2" xfId="2489" xr:uid="{00000000-0005-0000-0000-000040710000}"/>
    <cellStyle name="Normal 2 7 6 2 2 2" xfId="4991" xr:uid="{00000000-0005-0000-0000-000041710000}"/>
    <cellStyle name="Normal 2 7 6 2 2 2 2" xfId="13137" xr:uid="{00000000-0005-0000-0000-000042710000}"/>
    <cellStyle name="Normal 2 7 6 2 2 2 2 2" xfId="29433" xr:uid="{00000000-0005-0000-0000-000043710000}"/>
    <cellStyle name="Normal 2 7 6 2 2 2 3" xfId="21287" xr:uid="{00000000-0005-0000-0000-000044710000}"/>
    <cellStyle name="Normal 2 7 6 2 2 3" xfId="7788" xr:uid="{00000000-0005-0000-0000-000045710000}"/>
    <cellStyle name="Normal 2 7 6 2 2 3 2" xfId="15934" xr:uid="{00000000-0005-0000-0000-000046710000}"/>
    <cellStyle name="Normal 2 7 6 2 2 3 2 2" xfId="32230" xr:uid="{00000000-0005-0000-0000-000047710000}"/>
    <cellStyle name="Normal 2 7 6 2 2 3 3" xfId="24084" xr:uid="{00000000-0005-0000-0000-000048710000}"/>
    <cellStyle name="Normal 2 7 6 2 2 4" xfId="10635" xr:uid="{00000000-0005-0000-0000-000049710000}"/>
    <cellStyle name="Normal 2 7 6 2 2 4 2" xfId="26931" xr:uid="{00000000-0005-0000-0000-00004A710000}"/>
    <cellStyle name="Normal 2 7 6 2 2 5" xfId="18785" xr:uid="{00000000-0005-0000-0000-00004B710000}"/>
    <cellStyle name="Normal 2 7 6 2 3" xfId="3773" xr:uid="{00000000-0005-0000-0000-00004C710000}"/>
    <cellStyle name="Normal 2 7 6 2 3 2" xfId="11919" xr:uid="{00000000-0005-0000-0000-00004D710000}"/>
    <cellStyle name="Normal 2 7 6 2 3 2 2" xfId="28215" xr:uid="{00000000-0005-0000-0000-00004E710000}"/>
    <cellStyle name="Normal 2 7 6 2 3 3" xfId="20069" xr:uid="{00000000-0005-0000-0000-00004F710000}"/>
    <cellStyle name="Normal 2 7 6 2 4" xfId="6378" xr:uid="{00000000-0005-0000-0000-000050710000}"/>
    <cellStyle name="Normal 2 7 6 2 4 2" xfId="14524" xr:uid="{00000000-0005-0000-0000-000051710000}"/>
    <cellStyle name="Normal 2 7 6 2 4 2 2" xfId="30820" xr:uid="{00000000-0005-0000-0000-000052710000}"/>
    <cellStyle name="Normal 2 7 6 2 4 3" xfId="22674" xr:uid="{00000000-0005-0000-0000-000053710000}"/>
    <cellStyle name="Normal 2 7 6 2 5" xfId="9225" xr:uid="{00000000-0005-0000-0000-000054710000}"/>
    <cellStyle name="Normal 2 7 6 2 5 2" xfId="25521" xr:uid="{00000000-0005-0000-0000-000055710000}"/>
    <cellStyle name="Normal 2 7 6 2 6" xfId="17375" xr:uid="{00000000-0005-0000-0000-000056710000}"/>
    <cellStyle name="Normal 2 7 6 3" xfId="1784" xr:uid="{00000000-0005-0000-0000-000057710000}"/>
    <cellStyle name="Normal 2 7 6 3 2" xfId="4382" xr:uid="{00000000-0005-0000-0000-000058710000}"/>
    <cellStyle name="Normal 2 7 6 3 2 2" xfId="12528" xr:uid="{00000000-0005-0000-0000-000059710000}"/>
    <cellStyle name="Normal 2 7 6 3 2 2 2" xfId="28824" xr:uid="{00000000-0005-0000-0000-00005A710000}"/>
    <cellStyle name="Normal 2 7 6 3 2 3" xfId="20678" xr:uid="{00000000-0005-0000-0000-00005B710000}"/>
    <cellStyle name="Normal 2 7 6 3 3" xfId="7083" xr:uid="{00000000-0005-0000-0000-00005C710000}"/>
    <cellStyle name="Normal 2 7 6 3 3 2" xfId="15229" xr:uid="{00000000-0005-0000-0000-00005D710000}"/>
    <cellStyle name="Normal 2 7 6 3 3 2 2" xfId="31525" xr:uid="{00000000-0005-0000-0000-00005E710000}"/>
    <cellStyle name="Normal 2 7 6 3 3 3" xfId="23379" xr:uid="{00000000-0005-0000-0000-00005F710000}"/>
    <cellStyle name="Normal 2 7 6 3 4" xfId="9930" xr:uid="{00000000-0005-0000-0000-000060710000}"/>
    <cellStyle name="Normal 2 7 6 3 4 2" xfId="26226" xr:uid="{00000000-0005-0000-0000-000061710000}"/>
    <cellStyle name="Normal 2 7 6 3 5" xfId="18080" xr:uid="{00000000-0005-0000-0000-000062710000}"/>
    <cellStyle name="Normal 2 7 6 4" xfId="3164" xr:uid="{00000000-0005-0000-0000-000063710000}"/>
    <cellStyle name="Normal 2 7 6 4 2" xfId="11310" xr:uid="{00000000-0005-0000-0000-000064710000}"/>
    <cellStyle name="Normal 2 7 6 4 2 2" xfId="27606" xr:uid="{00000000-0005-0000-0000-000065710000}"/>
    <cellStyle name="Normal 2 7 6 4 3" xfId="19460" xr:uid="{00000000-0005-0000-0000-000066710000}"/>
    <cellStyle name="Normal 2 7 6 5" xfId="5673" xr:uid="{00000000-0005-0000-0000-000067710000}"/>
    <cellStyle name="Normal 2 7 6 5 2" xfId="13819" xr:uid="{00000000-0005-0000-0000-000068710000}"/>
    <cellStyle name="Normal 2 7 6 5 2 2" xfId="30115" xr:uid="{00000000-0005-0000-0000-000069710000}"/>
    <cellStyle name="Normal 2 7 6 5 3" xfId="21969" xr:uid="{00000000-0005-0000-0000-00006A710000}"/>
    <cellStyle name="Normal 2 7 6 6" xfId="8520" xr:uid="{00000000-0005-0000-0000-00006B710000}"/>
    <cellStyle name="Normal 2 7 6 6 2" xfId="24816" xr:uid="{00000000-0005-0000-0000-00006C710000}"/>
    <cellStyle name="Normal 2 7 6 7" xfId="16670" xr:uid="{00000000-0005-0000-0000-00006D710000}"/>
    <cellStyle name="Normal 2 7 7" xfId="735" xr:uid="{00000000-0005-0000-0000-00006E710000}"/>
    <cellStyle name="Normal 2 7 7 2" xfId="2145" xr:uid="{00000000-0005-0000-0000-00006F710000}"/>
    <cellStyle name="Normal 2 7 7 2 2" xfId="4695" xr:uid="{00000000-0005-0000-0000-000070710000}"/>
    <cellStyle name="Normal 2 7 7 2 2 2" xfId="12841" xr:uid="{00000000-0005-0000-0000-000071710000}"/>
    <cellStyle name="Normal 2 7 7 2 2 2 2" xfId="29137" xr:uid="{00000000-0005-0000-0000-000072710000}"/>
    <cellStyle name="Normal 2 7 7 2 2 3" xfId="20991" xr:uid="{00000000-0005-0000-0000-000073710000}"/>
    <cellStyle name="Normal 2 7 7 2 3" xfId="7444" xr:uid="{00000000-0005-0000-0000-000074710000}"/>
    <cellStyle name="Normal 2 7 7 2 3 2" xfId="15590" xr:uid="{00000000-0005-0000-0000-000075710000}"/>
    <cellStyle name="Normal 2 7 7 2 3 2 2" xfId="31886" xr:uid="{00000000-0005-0000-0000-000076710000}"/>
    <cellStyle name="Normal 2 7 7 2 3 3" xfId="23740" xr:uid="{00000000-0005-0000-0000-000077710000}"/>
    <cellStyle name="Normal 2 7 7 2 4" xfId="10291" xr:uid="{00000000-0005-0000-0000-000078710000}"/>
    <cellStyle name="Normal 2 7 7 2 4 2" xfId="26587" xr:uid="{00000000-0005-0000-0000-000079710000}"/>
    <cellStyle name="Normal 2 7 7 2 5" xfId="18441" xr:uid="{00000000-0005-0000-0000-00007A710000}"/>
    <cellStyle name="Normal 2 7 7 3" xfId="3477" xr:uid="{00000000-0005-0000-0000-00007B710000}"/>
    <cellStyle name="Normal 2 7 7 3 2" xfId="11623" xr:uid="{00000000-0005-0000-0000-00007C710000}"/>
    <cellStyle name="Normal 2 7 7 3 2 2" xfId="27919" xr:uid="{00000000-0005-0000-0000-00007D710000}"/>
    <cellStyle name="Normal 2 7 7 3 3" xfId="19773" xr:uid="{00000000-0005-0000-0000-00007E710000}"/>
    <cellStyle name="Normal 2 7 7 4" xfId="6034" xr:uid="{00000000-0005-0000-0000-00007F710000}"/>
    <cellStyle name="Normal 2 7 7 4 2" xfId="14180" xr:uid="{00000000-0005-0000-0000-000080710000}"/>
    <cellStyle name="Normal 2 7 7 4 2 2" xfId="30476" xr:uid="{00000000-0005-0000-0000-000081710000}"/>
    <cellStyle name="Normal 2 7 7 4 3" xfId="22330" xr:uid="{00000000-0005-0000-0000-000082710000}"/>
    <cellStyle name="Normal 2 7 7 5" xfId="8881" xr:uid="{00000000-0005-0000-0000-000083710000}"/>
    <cellStyle name="Normal 2 7 7 5 2" xfId="25177" xr:uid="{00000000-0005-0000-0000-000084710000}"/>
    <cellStyle name="Normal 2 7 7 6" xfId="17031" xr:uid="{00000000-0005-0000-0000-000085710000}"/>
    <cellStyle name="Normal 2 7 8" xfId="1440" xr:uid="{00000000-0005-0000-0000-000086710000}"/>
    <cellStyle name="Normal 2 7 8 2" xfId="4086" xr:uid="{00000000-0005-0000-0000-000087710000}"/>
    <cellStyle name="Normal 2 7 8 2 2" xfId="12232" xr:uid="{00000000-0005-0000-0000-000088710000}"/>
    <cellStyle name="Normal 2 7 8 2 2 2" xfId="28528" xr:uid="{00000000-0005-0000-0000-000089710000}"/>
    <cellStyle name="Normal 2 7 8 2 3" xfId="20382" xr:uid="{00000000-0005-0000-0000-00008A710000}"/>
    <cellStyle name="Normal 2 7 8 3" xfId="6739" xr:uid="{00000000-0005-0000-0000-00008B710000}"/>
    <cellStyle name="Normal 2 7 8 3 2" xfId="14885" xr:uid="{00000000-0005-0000-0000-00008C710000}"/>
    <cellStyle name="Normal 2 7 8 3 2 2" xfId="31181" xr:uid="{00000000-0005-0000-0000-00008D710000}"/>
    <cellStyle name="Normal 2 7 8 3 3" xfId="23035" xr:uid="{00000000-0005-0000-0000-00008E710000}"/>
    <cellStyle name="Normal 2 7 8 4" xfId="9586" xr:uid="{00000000-0005-0000-0000-00008F710000}"/>
    <cellStyle name="Normal 2 7 8 4 2" xfId="25882" xr:uid="{00000000-0005-0000-0000-000090710000}"/>
    <cellStyle name="Normal 2 7 8 5" xfId="17736" xr:uid="{00000000-0005-0000-0000-000091710000}"/>
    <cellStyle name="Normal 2 7 9" xfId="2868" xr:uid="{00000000-0005-0000-0000-000092710000}"/>
    <cellStyle name="Normal 2 7 9 2" xfId="11014" xr:uid="{00000000-0005-0000-0000-000093710000}"/>
    <cellStyle name="Normal 2 7 9 2 2" xfId="27310" xr:uid="{00000000-0005-0000-0000-000094710000}"/>
    <cellStyle name="Normal 2 7 9 3" xfId="19164" xr:uid="{00000000-0005-0000-0000-000095710000}"/>
    <cellStyle name="Normal 2 8" xfId="51" xr:uid="{00000000-0005-0000-0000-000096710000}"/>
    <cellStyle name="Normal 2 8 10" xfId="8198" xr:uid="{00000000-0005-0000-0000-000097710000}"/>
    <cellStyle name="Normal 2 8 10 2" xfId="24494" xr:uid="{00000000-0005-0000-0000-000098710000}"/>
    <cellStyle name="Normal 2 8 11" xfId="16348" xr:uid="{00000000-0005-0000-0000-000099710000}"/>
    <cellStyle name="Normal 2 8 2" xfId="141" xr:uid="{00000000-0005-0000-0000-00009A710000}"/>
    <cellStyle name="Normal 2 8 2 2" xfId="485" xr:uid="{00000000-0005-0000-0000-00009B710000}"/>
    <cellStyle name="Normal 2 8 2 2 2" xfId="1191" xr:uid="{00000000-0005-0000-0000-00009C710000}"/>
    <cellStyle name="Normal 2 8 2 2 2 2" xfId="2601" xr:uid="{00000000-0005-0000-0000-00009D710000}"/>
    <cellStyle name="Normal 2 8 2 2 2 2 2" xfId="5083" xr:uid="{00000000-0005-0000-0000-00009E710000}"/>
    <cellStyle name="Normal 2 8 2 2 2 2 2 2" xfId="13229" xr:uid="{00000000-0005-0000-0000-00009F710000}"/>
    <cellStyle name="Normal 2 8 2 2 2 2 2 2 2" xfId="29525" xr:uid="{00000000-0005-0000-0000-0000A0710000}"/>
    <cellStyle name="Normal 2 8 2 2 2 2 2 3" xfId="21379" xr:uid="{00000000-0005-0000-0000-0000A1710000}"/>
    <cellStyle name="Normal 2 8 2 2 2 2 3" xfId="7900" xr:uid="{00000000-0005-0000-0000-0000A2710000}"/>
    <cellStyle name="Normal 2 8 2 2 2 2 3 2" xfId="16046" xr:uid="{00000000-0005-0000-0000-0000A3710000}"/>
    <cellStyle name="Normal 2 8 2 2 2 2 3 2 2" xfId="32342" xr:uid="{00000000-0005-0000-0000-0000A4710000}"/>
    <cellStyle name="Normal 2 8 2 2 2 2 3 3" xfId="24196" xr:uid="{00000000-0005-0000-0000-0000A5710000}"/>
    <cellStyle name="Normal 2 8 2 2 2 2 4" xfId="10747" xr:uid="{00000000-0005-0000-0000-0000A6710000}"/>
    <cellStyle name="Normal 2 8 2 2 2 2 4 2" xfId="27043" xr:uid="{00000000-0005-0000-0000-0000A7710000}"/>
    <cellStyle name="Normal 2 8 2 2 2 2 5" xfId="18897" xr:uid="{00000000-0005-0000-0000-0000A8710000}"/>
    <cellStyle name="Normal 2 8 2 2 2 3" xfId="3865" xr:uid="{00000000-0005-0000-0000-0000A9710000}"/>
    <cellStyle name="Normal 2 8 2 2 2 3 2" xfId="12011" xr:uid="{00000000-0005-0000-0000-0000AA710000}"/>
    <cellStyle name="Normal 2 8 2 2 2 3 2 2" xfId="28307" xr:uid="{00000000-0005-0000-0000-0000AB710000}"/>
    <cellStyle name="Normal 2 8 2 2 2 3 3" xfId="20161" xr:uid="{00000000-0005-0000-0000-0000AC710000}"/>
    <cellStyle name="Normal 2 8 2 2 2 4" xfId="6490" xr:uid="{00000000-0005-0000-0000-0000AD710000}"/>
    <cellStyle name="Normal 2 8 2 2 2 4 2" xfId="14636" xr:uid="{00000000-0005-0000-0000-0000AE710000}"/>
    <cellStyle name="Normal 2 8 2 2 2 4 2 2" xfId="30932" xr:uid="{00000000-0005-0000-0000-0000AF710000}"/>
    <cellStyle name="Normal 2 8 2 2 2 4 3" xfId="22786" xr:uid="{00000000-0005-0000-0000-0000B0710000}"/>
    <cellStyle name="Normal 2 8 2 2 2 5" xfId="9337" xr:uid="{00000000-0005-0000-0000-0000B1710000}"/>
    <cellStyle name="Normal 2 8 2 2 2 5 2" xfId="25633" xr:uid="{00000000-0005-0000-0000-0000B2710000}"/>
    <cellStyle name="Normal 2 8 2 2 2 6" xfId="17487" xr:uid="{00000000-0005-0000-0000-0000B3710000}"/>
    <cellStyle name="Normal 2 8 2 2 3" xfId="1896" xr:uid="{00000000-0005-0000-0000-0000B4710000}"/>
    <cellStyle name="Normal 2 8 2 2 3 2" xfId="4474" xr:uid="{00000000-0005-0000-0000-0000B5710000}"/>
    <cellStyle name="Normal 2 8 2 2 3 2 2" xfId="12620" xr:uid="{00000000-0005-0000-0000-0000B6710000}"/>
    <cellStyle name="Normal 2 8 2 2 3 2 2 2" xfId="28916" xr:uid="{00000000-0005-0000-0000-0000B7710000}"/>
    <cellStyle name="Normal 2 8 2 2 3 2 3" xfId="20770" xr:uid="{00000000-0005-0000-0000-0000B8710000}"/>
    <cellStyle name="Normal 2 8 2 2 3 3" xfId="7195" xr:uid="{00000000-0005-0000-0000-0000B9710000}"/>
    <cellStyle name="Normal 2 8 2 2 3 3 2" xfId="15341" xr:uid="{00000000-0005-0000-0000-0000BA710000}"/>
    <cellStyle name="Normal 2 8 2 2 3 3 2 2" xfId="31637" xr:uid="{00000000-0005-0000-0000-0000BB710000}"/>
    <cellStyle name="Normal 2 8 2 2 3 3 3" xfId="23491" xr:uid="{00000000-0005-0000-0000-0000BC710000}"/>
    <cellStyle name="Normal 2 8 2 2 3 4" xfId="10042" xr:uid="{00000000-0005-0000-0000-0000BD710000}"/>
    <cellStyle name="Normal 2 8 2 2 3 4 2" xfId="26338" xr:uid="{00000000-0005-0000-0000-0000BE710000}"/>
    <cellStyle name="Normal 2 8 2 2 3 5" xfId="18192" xr:uid="{00000000-0005-0000-0000-0000BF710000}"/>
    <cellStyle name="Normal 2 8 2 2 4" xfId="3256" xr:uid="{00000000-0005-0000-0000-0000C0710000}"/>
    <cellStyle name="Normal 2 8 2 2 4 2" xfId="11402" xr:uid="{00000000-0005-0000-0000-0000C1710000}"/>
    <cellStyle name="Normal 2 8 2 2 4 2 2" xfId="27698" xr:uid="{00000000-0005-0000-0000-0000C2710000}"/>
    <cellStyle name="Normal 2 8 2 2 4 3" xfId="19552" xr:uid="{00000000-0005-0000-0000-0000C3710000}"/>
    <cellStyle name="Normal 2 8 2 2 5" xfId="5785" xr:uid="{00000000-0005-0000-0000-0000C4710000}"/>
    <cellStyle name="Normal 2 8 2 2 5 2" xfId="13931" xr:uid="{00000000-0005-0000-0000-0000C5710000}"/>
    <cellStyle name="Normal 2 8 2 2 5 2 2" xfId="30227" xr:uid="{00000000-0005-0000-0000-0000C6710000}"/>
    <cellStyle name="Normal 2 8 2 2 5 3" xfId="22081" xr:uid="{00000000-0005-0000-0000-0000C7710000}"/>
    <cellStyle name="Normal 2 8 2 2 6" xfId="8632" xr:uid="{00000000-0005-0000-0000-0000C8710000}"/>
    <cellStyle name="Normal 2 8 2 2 6 2" xfId="24928" xr:uid="{00000000-0005-0000-0000-0000C9710000}"/>
    <cellStyle name="Normal 2 8 2 2 7" xfId="16782" xr:uid="{00000000-0005-0000-0000-0000CA710000}"/>
    <cellStyle name="Normal 2 8 2 3" xfId="847" xr:uid="{00000000-0005-0000-0000-0000CB710000}"/>
    <cellStyle name="Normal 2 8 2 3 2" xfId="2257" xr:uid="{00000000-0005-0000-0000-0000CC710000}"/>
    <cellStyle name="Normal 2 8 2 3 2 2" xfId="4787" xr:uid="{00000000-0005-0000-0000-0000CD710000}"/>
    <cellStyle name="Normal 2 8 2 3 2 2 2" xfId="12933" xr:uid="{00000000-0005-0000-0000-0000CE710000}"/>
    <cellStyle name="Normal 2 8 2 3 2 2 2 2" xfId="29229" xr:uid="{00000000-0005-0000-0000-0000CF710000}"/>
    <cellStyle name="Normal 2 8 2 3 2 2 3" xfId="21083" xr:uid="{00000000-0005-0000-0000-0000D0710000}"/>
    <cellStyle name="Normal 2 8 2 3 2 3" xfId="7556" xr:uid="{00000000-0005-0000-0000-0000D1710000}"/>
    <cellStyle name="Normal 2 8 2 3 2 3 2" xfId="15702" xr:uid="{00000000-0005-0000-0000-0000D2710000}"/>
    <cellStyle name="Normal 2 8 2 3 2 3 2 2" xfId="31998" xr:uid="{00000000-0005-0000-0000-0000D3710000}"/>
    <cellStyle name="Normal 2 8 2 3 2 3 3" xfId="23852" xr:uid="{00000000-0005-0000-0000-0000D4710000}"/>
    <cellStyle name="Normal 2 8 2 3 2 4" xfId="10403" xr:uid="{00000000-0005-0000-0000-0000D5710000}"/>
    <cellStyle name="Normal 2 8 2 3 2 4 2" xfId="26699" xr:uid="{00000000-0005-0000-0000-0000D6710000}"/>
    <cellStyle name="Normal 2 8 2 3 2 5" xfId="18553" xr:uid="{00000000-0005-0000-0000-0000D7710000}"/>
    <cellStyle name="Normal 2 8 2 3 3" xfId="3569" xr:uid="{00000000-0005-0000-0000-0000D8710000}"/>
    <cellStyle name="Normal 2 8 2 3 3 2" xfId="11715" xr:uid="{00000000-0005-0000-0000-0000D9710000}"/>
    <cellStyle name="Normal 2 8 2 3 3 2 2" xfId="28011" xr:uid="{00000000-0005-0000-0000-0000DA710000}"/>
    <cellStyle name="Normal 2 8 2 3 3 3" xfId="19865" xr:uid="{00000000-0005-0000-0000-0000DB710000}"/>
    <cellStyle name="Normal 2 8 2 3 4" xfId="6146" xr:uid="{00000000-0005-0000-0000-0000DC710000}"/>
    <cellStyle name="Normal 2 8 2 3 4 2" xfId="14292" xr:uid="{00000000-0005-0000-0000-0000DD710000}"/>
    <cellStyle name="Normal 2 8 2 3 4 2 2" xfId="30588" xr:uid="{00000000-0005-0000-0000-0000DE710000}"/>
    <cellStyle name="Normal 2 8 2 3 4 3" xfId="22442" xr:uid="{00000000-0005-0000-0000-0000DF710000}"/>
    <cellStyle name="Normal 2 8 2 3 5" xfId="8993" xr:uid="{00000000-0005-0000-0000-0000E0710000}"/>
    <cellStyle name="Normal 2 8 2 3 5 2" xfId="25289" xr:uid="{00000000-0005-0000-0000-0000E1710000}"/>
    <cellStyle name="Normal 2 8 2 3 6" xfId="17143" xr:uid="{00000000-0005-0000-0000-0000E2710000}"/>
    <cellStyle name="Normal 2 8 2 4" xfId="1552" xr:uid="{00000000-0005-0000-0000-0000E3710000}"/>
    <cellStyle name="Normal 2 8 2 4 2" xfId="4178" xr:uid="{00000000-0005-0000-0000-0000E4710000}"/>
    <cellStyle name="Normal 2 8 2 4 2 2" xfId="12324" xr:uid="{00000000-0005-0000-0000-0000E5710000}"/>
    <cellStyle name="Normal 2 8 2 4 2 2 2" xfId="28620" xr:uid="{00000000-0005-0000-0000-0000E6710000}"/>
    <cellStyle name="Normal 2 8 2 4 2 3" xfId="20474" xr:uid="{00000000-0005-0000-0000-0000E7710000}"/>
    <cellStyle name="Normal 2 8 2 4 3" xfId="6851" xr:uid="{00000000-0005-0000-0000-0000E8710000}"/>
    <cellStyle name="Normal 2 8 2 4 3 2" xfId="14997" xr:uid="{00000000-0005-0000-0000-0000E9710000}"/>
    <cellStyle name="Normal 2 8 2 4 3 2 2" xfId="31293" xr:uid="{00000000-0005-0000-0000-0000EA710000}"/>
    <cellStyle name="Normal 2 8 2 4 3 3" xfId="23147" xr:uid="{00000000-0005-0000-0000-0000EB710000}"/>
    <cellStyle name="Normal 2 8 2 4 4" xfId="9698" xr:uid="{00000000-0005-0000-0000-0000EC710000}"/>
    <cellStyle name="Normal 2 8 2 4 4 2" xfId="25994" xr:uid="{00000000-0005-0000-0000-0000ED710000}"/>
    <cellStyle name="Normal 2 8 2 4 5" xfId="17848" xr:uid="{00000000-0005-0000-0000-0000EE710000}"/>
    <cellStyle name="Normal 2 8 2 5" xfId="2960" xr:uid="{00000000-0005-0000-0000-0000EF710000}"/>
    <cellStyle name="Normal 2 8 2 5 2" xfId="11106" xr:uid="{00000000-0005-0000-0000-0000F0710000}"/>
    <cellStyle name="Normal 2 8 2 5 2 2" xfId="27402" xr:uid="{00000000-0005-0000-0000-0000F1710000}"/>
    <cellStyle name="Normal 2 8 2 5 3" xfId="19256" xr:uid="{00000000-0005-0000-0000-0000F2710000}"/>
    <cellStyle name="Normal 2 8 2 6" xfId="5441" xr:uid="{00000000-0005-0000-0000-0000F3710000}"/>
    <cellStyle name="Normal 2 8 2 6 2" xfId="13587" xr:uid="{00000000-0005-0000-0000-0000F4710000}"/>
    <cellStyle name="Normal 2 8 2 6 2 2" xfId="29883" xr:uid="{00000000-0005-0000-0000-0000F5710000}"/>
    <cellStyle name="Normal 2 8 2 6 3" xfId="21737" xr:uid="{00000000-0005-0000-0000-0000F6710000}"/>
    <cellStyle name="Normal 2 8 2 7" xfId="8288" xr:uid="{00000000-0005-0000-0000-0000F7710000}"/>
    <cellStyle name="Normal 2 8 2 7 2" xfId="24584" xr:uid="{00000000-0005-0000-0000-0000F8710000}"/>
    <cellStyle name="Normal 2 8 2 8" xfId="16438" xr:uid="{00000000-0005-0000-0000-0000F9710000}"/>
    <cellStyle name="Normal 2 8 3" xfId="223" xr:uid="{00000000-0005-0000-0000-0000FA710000}"/>
    <cellStyle name="Normal 2 8 3 2" xfId="567" xr:uid="{00000000-0005-0000-0000-0000FB710000}"/>
    <cellStyle name="Normal 2 8 3 2 2" xfId="1273" xr:uid="{00000000-0005-0000-0000-0000FC710000}"/>
    <cellStyle name="Normal 2 8 3 2 2 2" xfId="2683" xr:uid="{00000000-0005-0000-0000-0000FD710000}"/>
    <cellStyle name="Normal 2 8 3 2 2 2 2" xfId="5157" xr:uid="{00000000-0005-0000-0000-0000FE710000}"/>
    <cellStyle name="Normal 2 8 3 2 2 2 2 2" xfId="13303" xr:uid="{00000000-0005-0000-0000-0000FF710000}"/>
    <cellStyle name="Normal 2 8 3 2 2 2 2 2 2" xfId="29599" xr:uid="{00000000-0005-0000-0000-000000720000}"/>
    <cellStyle name="Normal 2 8 3 2 2 2 2 3" xfId="21453" xr:uid="{00000000-0005-0000-0000-000001720000}"/>
    <cellStyle name="Normal 2 8 3 2 2 2 3" xfId="7982" xr:uid="{00000000-0005-0000-0000-000002720000}"/>
    <cellStyle name="Normal 2 8 3 2 2 2 3 2" xfId="16128" xr:uid="{00000000-0005-0000-0000-000003720000}"/>
    <cellStyle name="Normal 2 8 3 2 2 2 3 2 2" xfId="32424" xr:uid="{00000000-0005-0000-0000-000004720000}"/>
    <cellStyle name="Normal 2 8 3 2 2 2 3 3" xfId="24278" xr:uid="{00000000-0005-0000-0000-000005720000}"/>
    <cellStyle name="Normal 2 8 3 2 2 2 4" xfId="10829" xr:uid="{00000000-0005-0000-0000-000006720000}"/>
    <cellStyle name="Normal 2 8 3 2 2 2 4 2" xfId="27125" xr:uid="{00000000-0005-0000-0000-000007720000}"/>
    <cellStyle name="Normal 2 8 3 2 2 2 5" xfId="18979" xr:uid="{00000000-0005-0000-0000-000008720000}"/>
    <cellStyle name="Normal 2 8 3 2 2 3" xfId="3939" xr:uid="{00000000-0005-0000-0000-000009720000}"/>
    <cellStyle name="Normal 2 8 3 2 2 3 2" xfId="12085" xr:uid="{00000000-0005-0000-0000-00000A720000}"/>
    <cellStyle name="Normal 2 8 3 2 2 3 2 2" xfId="28381" xr:uid="{00000000-0005-0000-0000-00000B720000}"/>
    <cellStyle name="Normal 2 8 3 2 2 3 3" xfId="20235" xr:uid="{00000000-0005-0000-0000-00000C720000}"/>
    <cellStyle name="Normal 2 8 3 2 2 4" xfId="6572" xr:uid="{00000000-0005-0000-0000-00000D720000}"/>
    <cellStyle name="Normal 2 8 3 2 2 4 2" xfId="14718" xr:uid="{00000000-0005-0000-0000-00000E720000}"/>
    <cellStyle name="Normal 2 8 3 2 2 4 2 2" xfId="31014" xr:uid="{00000000-0005-0000-0000-00000F720000}"/>
    <cellStyle name="Normal 2 8 3 2 2 4 3" xfId="22868" xr:uid="{00000000-0005-0000-0000-000010720000}"/>
    <cellStyle name="Normal 2 8 3 2 2 5" xfId="9419" xr:uid="{00000000-0005-0000-0000-000011720000}"/>
    <cellStyle name="Normal 2 8 3 2 2 5 2" xfId="25715" xr:uid="{00000000-0005-0000-0000-000012720000}"/>
    <cellStyle name="Normal 2 8 3 2 2 6" xfId="17569" xr:uid="{00000000-0005-0000-0000-000013720000}"/>
    <cellStyle name="Normal 2 8 3 2 3" xfId="1978" xr:uid="{00000000-0005-0000-0000-000014720000}"/>
    <cellStyle name="Normal 2 8 3 2 3 2" xfId="4548" xr:uid="{00000000-0005-0000-0000-000015720000}"/>
    <cellStyle name="Normal 2 8 3 2 3 2 2" xfId="12694" xr:uid="{00000000-0005-0000-0000-000016720000}"/>
    <cellStyle name="Normal 2 8 3 2 3 2 2 2" xfId="28990" xr:uid="{00000000-0005-0000-0000-000017720000}"/>
    <cellStyle name="Normal 2 8 3 2 3 2 3" xfId="20844" xr:uid="{00000000-0005-0000-0000-000018720000}"/>
    <cellStyle name="Normal 2 8 3 2 3 3" xfId="7277" xr:uid="{00000000-0005-0000-0000-000019720000}"/>
    <cellStyle name="Normal 2 8 3 2 3 3 2" xfId="15423" xr:uid="{00000000-0005-0000-0000-00001A720000}"/>
    <cellStyle name="Normal 2 8 3 2 3 3 2 2" xfId="31719" xr:uid="{00000000-0005-0000-0000-00001B720000}"/>
    <cellStyle name="Normal 2 8 3 2 3 3 3" xfId="23573" xr:uid="{00000000-0005-0000-0000-00001C720000}"/>
    <cellStyle name="Normal 2 8 3 2 3 4" xfId="10124" xr:uid="{00000000-0005-0000-0000-00001D720000}"/>
    <cellStyle name="Normal 2 8 3 2 3 4 2" xfId="26420" xr:uid="{00000000-0005-0000-0000-00001E720000}"/>
    <cellStyle name="Normal 2 8 3 2 3 5" xfId="18274" xr:uid="{00000000-0005-0000-0000-00001F720000}"/>
    <cellStyle name="Normal 2 8 3 2 4" xfId="3330" xr:uid="{00000000-0005-0000-0000-000020720000}"/>
    <cellStyle name="Normal 2 8 3 2 4 2" xfId="11476" xr:uid="{00000000-0005-0000-0000-000021720000}"/>
    <cellStyle name="Normal 2 8 3 2 4 2 2" xfId="27772" xr:uid="{00000000-0005-0000-0000-000022720000}"/>
    <cellStyle name="Normal 2 8 3 2 4 3" xfId="19626" xr:uid="{00000000-0005-0000-0000-000023720000}"/>
    <cellStyle name="Normal 2 8 3 2 5" xfId="5867" xr:uid="{00000000-0005-0000-0000-000024720000}"/>
    <cellStyle name="Normal 2 8 3 2 5 2" xfId="14013" xr:uid="{00000000-0005-0000-0000-000025720000}"/>
    <cellStyle name="Normal 2 8 3 2 5 2 2" xfId="30309" xr:uid="{00000000-0005-0000-0000-000026720000}"/>
    <cellStyle name="Normal 2 8 3 2 5 3" xfId="22163" xr:uid="{00000000-0005-0000-0000-000027720000}"/>
    <cellStyle name="Normal 2 8 3 2 6" xfId="8714" xr:uid="{00000000-0005-0000-0000-000028720000}"/>
    <cellStyle name="Normal 2 8 3 2 6 2" xfId="25010" xr:uid="{00000000-0005-0000-0000-000029720000}"/>
    <cellStyle name="Normal 2 8 3 2 7" xfId="16864" xr:uid="{00000000-0005-0000-0000-00002A720000}"/>
    <cellStyle name="Normal 2 8 3 3" xfId="929" xr:uid="{00000000-0005-0000-0000-00002B720000}"/>
    <cellStyle name="Normal 2 8 3 3 2" xfId="2339" xr:uid="{00000000-0005-0000-0000-00002C720000}"/>
    <cellStyle name="Normal 2 8 3 3 2 2" xfId="4861" xr:uid="{00000000-0005-0000-0000-00002D720000}"/>
    <cellStyle name="Normal 2 8 3 3 2 2 2" xfId="13007" xr:uid="{00000000-0005-0000-0000-00002E720000}"/>
    <cellStyle name="Normal 2 8 3 3 2 2 2 2" xfId="29303" xr:uid="{00000000-0005-0000-0000-00002F720000}"/>
    <cellStyle name="Normal 2 8 3 3 2 2 3" xfId="21157" xr:uid="{00000000-0005-0000-0000-000030720000}"/>
    <cellStyle name="Normal 2 8 3 3 2 3" xfId="7638" xr:uid="{00000000-0005-0000-0000-000031720000}"/>
    <cellStyle name="Normal 2 8 3 3 2 3 2" xfId="15784" xr:uid="{00000000-0005-0000-0000-000032720000}"/>
    <cellStyle name="Normal 2 8 3 3 2 3 2 2" xfId="32080" xr:uid="{00000000-0005-0000-0000-000033720000}"/>
    <cellStyle name="Normal 2 8 3 3 2 3 3" xfId="23934" xr:uid="{00000000-0005-0000-0000-000034720000}"/>
    <cellStyle name="Normal 2 8 3 3 2 4" xfId="10485" xr:uid="{00000000-0005-0000-0000-000035720000}"/>
    <cellStyle name="Normal 2 8 3 3 2 4 2" xfId="26781" xr:uid="{00000000-0005-0000-0000-000036720000}"/>
    <cellStyle name="Normal 2 8 3 3 2 5" xfId="18635" xr:uid="{00000000-0005-0000-0000-000037720000}"/>
    <cellStyle name="Normal 2 8 3 3 3" xfId="3643" xr:uid="{00000000-0005-0000-0000-000038720000}"/>
    <cellStyle name="Normal 2 8 3 3 3 2" xfId="11789" xr:uid="{00000000-0005-0000-0000-000039720000}"/>
    <cellStyle name="Normal 2 8 3 3 3 2 2" xfId="28085" xr:uid="{00000000-0005-0000-0000-00003A720000}"/>
    <cellStyle name="Normal 2 8 3 3 3 3" xfId="19939" xr:uid="{00000000-0005-0000-0000-00003B720000}"/>
    <cellStyle name="Normal 2 8 3 3 4" xfId="6228" xr:uid="{00000000-0005-0000-0000-00003C720000}"/>
    <cellStyle name="Normal 2 8 3 3 4 2" xfId="14374" xr:uid="{00000000-0005-0000-0000-00003D720000}"/>
    <cellStyle name="Normal 2 8 3 3 4 2 2" xfId="30670" xr:uid="{00000000-0005-0000-0000-00003E720000}"/>
    <cellStyle name="Normal 2 8 3 3 4 3" xfId="22524" xr:uid="{00000000-0005-0000-0000-00003F720000}"/>
    <cellStyle name="Normal 2 8 3 3 5" xfId="9075" xr:uid="{00000000-0005-0000-0000-000040720000}"/>
    <cellStyle name="Normal 2 8 3 3 5 2" xfId="25371" xr:uid="{00000000-0005-0000-0000-000041720000}"/>
    <cellStyle name="Normal 2 8 3 3 6" xfId="17225" xr:uid="{00000000-0005-0000-0000-000042720000}"/>
    <cellStyle name="Normal 2 8 3 4" xfId="1634" xr:uid="{00000000-0005-0000-0000-000043720000}"/>
    <cellStyle name="Normal 2 8 3 4 2" xfId="4252" xr:uid="{00000000-0005-0000-0000-000044720000}"/>
    <cellStyle name="Normal 2 8 3 4 2 2" xfId="12398" xr:uid="{00000000-0005-0000-0000-000045720000}"/>
    <cellStyle name="Normal 2 8 3 4 2 2 2" xfId="28694" xr:uid="{00000000-0005-0000-0000-000046720000}"/>
    <cellStyle name="Normal 2 8 3 4 2 3" xfId="20548" xr:uid="{00000000-0005-0000-0000-000047720000}"/>
    <cellStyle name="Normal 2 8 3 4 3" xfId="6933" xr:uid="{00000000-0005-0000-0000-000048720000}"/>
    <cellStyle name="Normal 2 8 3 4 3 2" xfId="15079" xr:uid="{00000000-0005-0000-0000-000049720000}"/>
    <cellStyle name="Normal 2 8 3 4 3 2 2" xfId="31375" xr:uid="{00000000-0005-0000-0000-00004A720000}"/>
    <cellStyle name="Normal 2 8 3 4 3 3" xfId="23229" xr:uid="{00000000-0005-0000-0000-00004B720000}"/>
    <cellStyle name="Normal 2 8 3 4 4" xfId="9780" xr:uid="{00000000-0005-0000-0000-00004C720000}"/>
    <cellStyle name="Normal 2 8 3 4 4 2" xfId="26076" xr:uid="{00000000-0005-0000-0000-00004D720000}"/>
    <cellStyle name="Normal 2 8 3 4 5" xfId="17930" xr:uid="{00000000-0005-0000-0000-00004E720000}"/>
    <cellStyle name="Normal 2 8 3 5" xfId="3034" xr:uid="{00000000-0005-0000-0000-00004F720000}"/>
    <cellStyle name="Normal 2 8 3 5 2" xfId="11180" xr:uid="{00000000-0005-0000-0000-000050720000}"/>
    <cellStyle name="Normal 2 8 3 5 2 2" xfId="27476" xr:uid="{00000000-0005-0000-0000-000051720000}"/>
    <cellStyle name="Normal 2 8 3 5 3" xfId="19330" xr:uid="{00000000-0005-0000-0000-000052720000}"/>
    <cellStyle name="Normal 2 8 3 6" xfId="5523" xr:uid="{00000000-0005-0000-0000-000053720000}"/>
    <cellStyle name="Normal 2 8 3 6 2" xfId="13669" xr:uid="{00000000-0005-0000-0000-000054720000}"/>
    <cellStyle name="Normal 2 8 3 6 2 2" xfId="29965" xr:uid="{00000000-0005-0000-0000-000055720000}"/>
    <cellStyle name="Normal 2 8 3 6 3" xfId="21819" xr:uid="{00000000-0005-0000-0000-000056720000}"/>
    <cellStyle name="Normal 2 8 3 7" xfId="8370" xr:uid="{00000000-0005-0000-0000-000057720000}"/>
    <cellStyle name="Normal 2 8 3 7 2" xfId="24666" xr:uid="{00000000-0005-0000-0000-000058720000}"/>
    <cellStyle name="Normal 2 8 3 8" xfId="16520" xr:uid="{00000000-0005-0000-0000-000059720000}"/>
    <cellStyle name="Normal 2 8 4" xfId="305" xr:uid="{00000000-0005-0000-0000-00005A720000}"/>
    <cellStyle name="Normal 2 8 4 2" xfId="649" xr:uid="{00000000-0005-0000-0000-00005B720000}"/>
    <cellStyle name="Normal 2 8 4 2 2" xfId="1355" xr:uid="{00000000-0005-0000-0000-00005C720000}"/>
    <cellStyle name="Normal 2 8 4 2 2 2" xfId="2765" xr:uid="{00000000-0005-0000-0000-00005D720000}"/>
    <cellStyle name="Normal 2 8 4 2 2 2 2" xfId="5231" xr:uid="{00000000-0005-0000-0000-00005E720000}"/>
    <cellStyle name="Normal 2 8 4 2 2 2 2 2" xfId="13377" xr:uid="{00000000-0005-0000-0000-00005F720000}"/>
    <cellStyle name="Normal 2 8 4 2 2 2 2 2 2" xfId="29673" xr:uid="{00000000-0005-0000-0000-000060720000}"/>
    <cellStyle name="Normal 2 8 4 2 2 2 2 3" xfId="21527" xr:uid="{00000000-0005-0000-0000-000061720000}"/>
    <cellStyle name="Normal 2 8 4 2 2 2 3" xfId="8064" xr:uid="{00000000-0005-0000-0000-000062720000}"/>
    <cellStyle name="Normal 2 8 4 2 2 2 3 2" xfId="16210" xr:uid="{00000000-0005-0000-0000-000063720000}"/>
    <cellStyle name="Normal 2 8 4 2 2 2 3 2 2" xfId="32506" xr:uid="{00000000-0005-0000-0000-000064720000}"/>
    <cellStyle name="Normal 2 8 4 2 2 2 3 3" xfId="24360" xr:uid="{00000000-0005-0000-0000-000065720000}"/>
    <cellStyle name="Normal 2 8 4 2 2 2 4" xfId="10911" xr:uid="{00000000-0005-0000-0000-000066720000}"/>
    <cellStyle name="Normal 2 8 4 2 2 2 4 2" xfId="27207" xr:uid="{00000000-0005-0000-0000-000067720000}"/>
    <cellStyle name="Normal 2 8 4 2 2 2 5" xfId="19061" xr:uid="{00000000-0005-0000-0000-000068720000}"/>
    <cellStyle name="Normal 2 8 4 2 2 3" xfId="4013" xr:uid="{00000000-0005-0000-0000-000069720000}"/>
    <cellStyle name="Normal 2 8 4 2 2 3 2" xfId="12159" xr:uid="{00000000-0005-0000-0000-00006A720000}"/>
    <cellStyle name="Normal 2 8 4 2 2 3 2 2" xfId="28455" xr:uid="{00000000-0005-0000-0000-00006B720000}"/>
    <cellStyle name="Normal 2 8 4 2 2 3 3" xfId="20309" xr:uid="{00000000-0005-0000-0000-00006C720000}"/>
    <cellStyle name="Normal 2 8 4 2 2 4" xfId="6654" xr:uid="{00000000-0005-0000-0000-00006D720000}"/>
    <cellStyle name="Normal 2 8 4 2 2 4 2" xfId="14800" xr:uid="{00000000-0005-0000-0000-00006E720000}"/>
    <cellStyle name="Normal 2 8 4 2 2 4 2 2" xfId="31096" xr:uid="{00000000-0005-0000-0000-00006F720000}"/>
    <cellStyle name="Normal 2 8 4 2 2 4 3" xfId="22950" xr:uid="{00000000-0005-0000-0000-000070720000}"/>
    <cellStyle name="Normal 2 8 4 2 2 5" xfId="9501" xr:uid="{00000000-0005-0000-0000-000071720000}"/>
    <cellStyle name="Normal 2 8 4 2 2 5 2" xfId="25797" xr:uid="{00000000-0005-0000-0000-000072720000}"/>
    <cellStyle name="Normal 2 8 4 2 2 6" xfId="17651" xr:uid="{00000000-0005-0000-0000-000073720000}"/>
    <cellStyle name="Normal 2 8 4 2 3" xfId="2060" xr:uid="{00000000-0005-0000-0000-000074720000}"/>
    <cellStyle name="Normal 2 8 4 2 3 2" xfId="4622" xr:uid="{00000000-0005-0000-0000-000075720000}"/>
    <cellStyle name="Normal 2 8 4 2 3 2 2" xfId="12768" xr:uid="{00000000-0005-0000-0000-000076720000}"/>
    <cellStyle name="Normal 2 8 4 2 3 2 2 2" xfId="29064" xr:uid="{00000000-0005-0000-0000-000077720000}"/>
    <cellStyle name="Normal 2 8 4 2 3 2 3" xfId="20918" xr:uid="{00000000-0005-0000-0000-000078720000}"/>
    <cellStyle name="Normal 2 8 4 2 3 3" xfId="7359" xr:uid="{00000000-0005-0000-0000-000079720000}"/>
    <cellStyle name="Normal 2 8 4 2 3 3 2" xfId="15505" xr:uid="{00000000-0005-0000-0000-00007A720000}"/>
    <cellStyle name="Normal 2 8 4 2 3 3 2 2" xfId="31801" xr:uid="{00000000-0005-0000-0000-00007B720000}"/>
    <cellStyle name="Normal 2 8 4 2 3 3 3" xfId="23655" xr:uid="{00000000-0005-0000-0000-00007C720000}"/>
    <cellStyle name="Normal 2 8 4 2 3 4" xfId="10206" xr:uid="{00000000-0005-0000-0000-00007D720000}"/>
    <cellStyle name="Normal 2 8 4 2 3 4 2" xfId="26502" xr:uid="{00000000-0005-0000-0000-00007E720000}"/>
    <cellStyle name="Normal 2 8 4 2 3 5" xfId="18356" xr:uid="{00000000-0005-0000-0000-00007F720000}"/>
    <cellStyle name="Normal 2 8 4 2 4" xfId="3404" xr:uid="{00000000-0005-0000-0000-000080720000}"/>
    <cellStyle name="Normal 2 8 4 2 4 2" xfId="11550" xr:uid="{00000000-0005-0000-0000-000081720000}"/>
    <cellStyle name="Normal 2 8 4 2 4 2 2" xfId="27846" xr:uid="{00000000-0005-0000-0000-000082720000}"/>
    <cellStyle name="Normal 2 8 4 2 4 3" xfId="19700" xr:uid="{00000000-0005-0000-0000-000083720000}"/>
    <cellStyle name="Normal 2 8 4 2 5" xfId="5949" xr:uid="{00000000-0005-0000-0000-000084720000}"/>
    <cellStyle name="Normal 2 8 4 2 5 2" xfId="14095" xr:uid="{00000000-0005-0000-0000-000085720000}"/>
    <cellStyle name="Normal 2 8 4 2 5 2 2" xfId="30391" xr:uid="{00000000-0005-0000-0000-000086720000}"/>
    <cellStyle name="Normal 2 8 4 2 5 3" xfId="22245" xr:uid="{00000000-0005-0000-0000-000087720000}"/>
    <cellStyle name="Normal 2 8 4 2 6" xfId="8796" xr:uid="{00000000-0005-0000-0000-000088720000}"/>
    <cellStyle name="Normal 2 8 4 2 6 2" xfId="25092" xr:uid="{00000000-0005-0000-0000-000089720000}"/>
    <cellStyle name="Normal 2 8 4 2 7" xfId="16946" xr:uid="{00000000-0005-0000-0000-00008A720000}"/>
    <cellStyle name="Normal 2 8 4 3" xfId="1011" xr:uid="{00000000-0005-0000-0000-00008B720000}"/>
    <cellStyle name="Normal 2 8 4 3 2" xfId="2421" xr:uid="{00000000-0005-0000-0000-00008C720000}"/>
    <cellStyle name="Normal 2 8 4 3 2 2" xfId="4935" xr:uid="{00000000-0005-0000-0000-00008D720000}"/>
    <cellStyle name="Normal 2 8 4 3 2 2 2" xfId="13081" xr:uid="{00000000-0005-0000-0000-00008E720000}"/>
    <cellStyle name="Normal 2 8 4 3 2 2 2 2" xfId="29377" xr:uid="{00000000-0005-0000-0000-00008F720000}"/>
    <cellStyle name="Normal 2 8 4 3 2 2 3" xfId="21231" xr:uid="{00000000-0005-0000-0000-000090720000}"/>
    <cellStyle name="Normal 2 8 4 3 2 3" xfId="7720" xr:uid="{00000000-0005-0000-0000-000091720000}"/>
    <cellStyle name="Normal 2 8 4 3 2 3 2" xfId="15866" xr:uid="{00000000-0005-0000-0000-000092720000}"/>
    <cellStyle name="Normal 2 8 4 3 2 3 2 2" xfId="32162" xr:uid="{00000000-0005-0000-0000-000093720000}"/>
    <cellStyle name="Normal 2 8 4 3 2 3 3" xfId="24016" xr:uid="{00000000-0005-0000-0000-000094720000}"/>
    <cellStyle name="Normal 2 8 4 3 2 4" xfId="10567" xr:uid="{00000000-0005-0000-0000-000095720000}"/>
    <cellStyle name="Normal 2 8 4 3 2 4 2" xfId="26863" xr:uid="{00000000-0005-0000-0000-000096720000}"/>
    <cellStyle name="Normal 2 8 4 3 2 5" xfId="18717" xr:uid="{00000000-0005-0000-0000-000097720000}"/>
    <cellStyle name="Normal 2 8 4 3 3" xfId="3717" xr:uid="{00000000-0005-0000-0000-000098720000}"/>
    <cellStyle name="Normal 2 8 4 3 3 2" xfId="11863" xr:uid="{00000000-0005-0000-0000-000099720000}"/>
    <cellStyle name="Normal 2 8 4 3 3 2 2" xfId="28159" xr:uid="{00000000-0005-0000-0000-00009A720000}"/>
    <cellStyle name="Normal 2 8 4 3 3 3" xfId="20013" xr:uid="{00000000-0005-0000-0000-00009B720000}"/>
    <cellStyle name="Normal 2 8 4 3 4" xfId="6310" xr:uid="{00000000-0005-0000-0000-00009C720000}"/>
    <cellStyle name="Normal 2 8 4 3 4 2" xfId="14456" xr:uid="{00000000-0005-0000-0000-00009D720000}"/>
    <cellStyle name="Normal 2 8 4 3 4 2 2" xfId="30752" xr:uid="{00000000-0005-0000-0000-00009E720000}"/>
    <cellStyle name="Normal 2 8 4 3 4 3" xfId="22606" xr:uid="{00000000-0005-0000-0000-00009F720000}"/>
    <cellStyle name="Normal 2 8 4 3 5" xfId="9157" xr:uid="{00000000-0005-0000-0000-0000A0720000}"/>
    <cellStyle name="Normal 2 8 4 3 5 2" xfId="25453" xr:uid="{00000000-0005-0000-0000-0000A1720000}"/>
    <cellStyle name="Normal 2 8 4 3 6" xfId="17307" xr:uid="{00000000-0005-0000-0000-0000A2720000}"/>
    <cellStyle name="Normal 2 8 4 4" xfId="1716" xr:uid="{00000000-0005-0000-0000-0000A3720000}"/>
    <cellStyle name="Normal 2 8 4 4 2" xfId="4326" xr:uid="{00000000-0005-0000-0000-0000A4720000}"/>
    <cellStyle name="Normal 2 8 4 4 2 2" xfId="12472" xr:uid="{00000000-0005-0000-0000-0000A5720000}"/>
    <cellStyle name="Normal 2 8 4 4 2 2 2" xfId="28768" xr:uid="{00000000-0005-0000-0000-0000A6720000}"/>
    <cellStyle name="Normal 2 8 4 4 2 3" xfId="20622" xr:uid="{00000000-0005-0000-0000-0000A7720000}"/>
    <cellStyle name="Normal 2 8 4 4 3" xfId="7015" xr:uid="{00000000-0005-0000-0000-0000A8720000}"/>
    <cellStyle name="Normal 2 8 4 4 3 2" xfId="15161" xr:uid="{00000000-0005-0000-0000-0000A9720000}"/>
    <cellStyle name="Normal 2 8 4 4 3 2 2" xfId="31457" xr:uid="{00000000-0005-0000-0000-0000AA720000}"/>
    <cellStyle name="Normal 2 8 4 4 3 3" xfId="23311" xr:uid="{00000000-0005-0000-0000-0000AB720000}"/>
    <cellStyle name="Normal 2 8 4 4 4" xfId="9862" xr:uid="{00000000-0005-0000-0000-0000AC720000}"/>
    <cellStyle name="Normal 2 8 4 4 4 2" xfId="26158" xr:uid="{00000000-0005-0000-0000-0000AD720000}"/>
    <cellStyle name="Normal 2 8 4 4 5" xfId="18012" xr:uid="{00000000-0005-0000-0000-0000AE720000}"/>
    <cellStyle name="Normal 2 8 4 5" xfId="3108" xr:uid="{00000000-0005-0000-0000-0000AF720000}"/>
    <cellStyle name="Normal 2 8 4 5 2" xfId="11254" xr:uid="{00000000-0005-0000-0000-0000B0720000}"/>
    <cellStyle name="Normal 2 8 4 5 2 2" xfId="27550" xr:uid="{00000000-0005-0000-0000-0000B1720000}"/>
    <cellStyle name="Normal 2 8 4 5 3" xfId="19404" xr:uid="{00000000-0005-0000-0000-0000B2720000}"/>
    <cellStyle name="Normal 2 8 4 6" xfId="5605" xr:uid="{00000000-0005-0000-0000-0000B3720000}"/>
    <cellStyle name="Normal 2 8 4 6 2" xfId="13751" xr:uid="{00000000-0005-0000-0000-0000B4720000}"/>
    <cellStyle name="Normal 2 8 4 6 2 2" xfId="30047" xr:uid="{00000000-0005-0000-0000-0000B5720000}"/>
    <cellStyle name="Normal 2 8 4 6 3" xfId="21901" xr:uid="{00000000-0005-0000-0000-0000B6720000}"/>
    <cellStyle name="Normal 2 8 4 7" xfId="8452" xr:uid="{00000000-0005-0000-0000-0000B7720000}"/>
    <cellStyle name="Normal 2 8 4 7 2" xfId="24748" xr:uid="{00000000-0005-0000-0000-0000B8720000}"/>
    <cellStyle name="Normal 2 8 4 8" xfId="16602" xr:uid="{00000000-0005-0000-0000-0000B9720000}"/>
    <cellStyle name="Normal 2 8 5" xfId="395" xr:uid="{00000000-0005-0000-0000-0000BA720000}"/>
    <cellStyle name="Normal 2 8 5 2" xfId="1101" xr:uid="{00000000-0005-0000-0000-0000BB720000}"/>
    <cellStyle name="Normal 2 8 5 2 2" xfId="2511" xr:uid="{00000000-0005-0000-0000-0000BC720000}"/>
    <cellStyle name="Normal 2 8 5 2 2 2" xfId="5009" xr:uid="{00000000-0005-0000-0000-0000BD720000}"/>
    <cellStyle name="Normal 2 8 5 2 2 2 2" xfId="13155" xr:uid="{00000000-0005-0000-0000-0000BE720000}"/>
    <cellStyle name="Normal 2 8 5 2 2 2 2 2" xfId="29451" xr:uid="{00000000-0005-0000-0000-0000BF720000}"/>
    <cellStyle name="Normal 2 8 5 2 2 2 3" xfId="21305" xr:uid="{00000000-0005-0000-0000-0000C0720000}"/>
    <cellStyle name="Normal 2 8 5 2 2 3" xfId="7810" xr:uid="{00000000-0005-0000-0000-0000C1720000}"/>
    <cellStyle name="Normal 2 8 5 2 2 3 2" xfId="15956" xr:uid="{00000000-0005-0000-0000-0000C2720000}"/>
    <cellStyle name="Normal 2 8 5 2 2 3 2 2" xfId="32252" xr:uid="{00000000-0005-0000-0000-0000C3720000}"/>
    <cellStyle name="Normal 2 8 5 2 2 3 3" xfId="24106" xr:uid="{00000000-0005-0000-0000-0000C4720000}"/>
    <cellStyle name="Normal 2 8 5 2 2 4" xfId="10657" xr:uid="{00000000-0005-0000-0000-0000C5720000}"/>
    <cellStyle name="Normal 2 8 5 2 2 4 2" xfId="26953" xr:uid="{00000000-0005-0000-0000-0000C6720000}"/>
    <cellStyle name="Normal 2 8 5 2 2 5" xfId="18807" xr:uid="{00000000-0005-0000-0000-0000C7720000}"/>
    <cellStyle name="Normal 2 8 5 2 3" xfId="3791" xr:uid="{00000000-0005-0000-0000-0000C8720000}"/>
    <cellStyle name="Normal 2 8 5 2 3 2" xfId="11937" xr:uid="{00000000-0005-0000-0000-0000C9720000}"/>
    <cellStyle name="Normal 2 8 5 2 3 2 2" xfId="28233" xr:uid="{00000000-0005-0000-0000-0000CA720000}"/>
    <cellStyle name="Normal 2 8 5 2 3 3" xfId="20087" xr:uid="{00000000-0005-0000-0000-0000CB720000}"/>
    <cellStyle name="Normal 2 8 5 2 4" xfId="6400" xr:uid="{00000000-0005-0000-0000-0000CC720000}"/>
    <cellStyle name="Normal 2 8 5 2 4 2" xfId="14546" xr:uid="{00000000-0005-0000-0000-0000CD720000}"/>
    <cellStyle name="Normal 2 8 5 2 4 2 2" xfId="30842" xr:uid="{00000000-0005-0000-0000-0000CE720000}"/>
    <cellStyle name="Normal 2 8 5 2 4 3" xfId="22696" xr:uid="{00000000-0005-0000-0000-0000CF720000}"/>
    <cellStyle name="Normal 2 8 5 2 5" xfId="9247" xr:uid="{00000000-0005-0000-0000-0000D0720000}"/>
    <cellStyle name="Normal 2 8 5 2 5 2" xfId="25543" xr:uid="{00000000-0005-0000-0000-0000D1720000}"/>
    <cellStyle name="Normal 2 8 5 2 6" xfId="17397" xr:uid="{00000000-0005-0000-0000-0000D2720000}"/>
    <cellStyle name="Normal 2 8 5 3" xfId="1806" xr:uid="{00000000-0005-0000-0000-0000D3720000}"/>
    <cellStyle name="Normal 2 8 5 3 2" xfId="4400" xr:uid="{00000000-0005-0000-0000-0000D4720000}"/>
    <cellStyle name="Normal 2 8 5 3 2 2" xfId="12546" xr:uid="{00000000-0005-0000-0000-0000D5720000}"/>
    <cellStyle name="Normal 2 8 5 3 2 2 2" xfId="28842" xr:uid="{00000000-0005-0000-0000-0000D6720000}"/>
    <cellStyle name="Normal 2 8 5 3 2 3" xfId="20696" xr:uid="{00000000-0005-0000-0000-0000D7720000}"/>
    <cellStyle name="Normal 2 8 5 3 3" xfId="7105" xr:uid="{00000000-0005-0000-0000-0000D8720000}"/>
    <cellStyle name="Normal 2 8 5 3 3 2" xfId="15251" xr:uid="{00000000-0005-0000-0000-0000D9720000}"/>
    <cellStyle name="Normal 2 8 5 3 3 2 2" xfId="31547" xr:uid="{00000000-0005-0000-0000-0000DA720000}"/>
    <cellStyle name="Normal 2 8 5 3 3 3" xfId="23401" xr:uid="{00000000-0005-0000-0000-0000DB720000}"/>
    <cellStyle name="Normal 2 8 5 3 4" xfId="9952" xr:uid="{00000000-0005-0000-0000-0000DC720000}"/>
    <cellStyle name="Normal 2 8 5 3 4 2" xfId="26248" xr:uid="{00000000-0005-0000-0000-0000DD720000}"/>
    <cellStyle name="Normal 2 8 5 3 5" xfId="18102" xr:uid="{00000000-0005-0000-0000-0000DE720000}"/>
    <cellStyle name="Normal 2 8 5 4" xfId="3182" xr:uid="{00000000-0005-0000-0000-0000DF720000}"/>
    <cellStyle name="Normal 2 8 5 4 2" xfId="11328" xr:uid="{00000000-0005-0000-0000-0000E0720000}"/>
    <cellStyle name="Normal 2 8 5 4 2 2" xfId="27624" xr:uid="{00000000-0005-0000-0000-0000E1720000}"/>
    <cellStyle name="Normal 2 8 5 4 3" xfId="19478" xr:uid="{00000000-0005-0000-0000-0000E2720000}"/>
    <cellStyle name="Normal 2 8 5 5" xfId="5695" xr:uid="{00000000-0005-0000-0000-0000E3720000}"/>
    <cellStyle name="Normal 2 8 5 5 2" xfId="13841" xr:uid="{00000000-0005-0000-0000-0000E4720000}"/>
    <cellStyle name="Normal 2 8 5 5 2 2" xfId="30137" xr:uid="{00000000-0005-0000-0000-0000E5720000}"/>
    <cellStyle name="Normal 2 8 5 5 3" xfId="21991" xr:uid="{00000000-0005-0000-0000-0000E6720000}"/>
    <cellStyle name="Normal 2 8 5 6" xfId="8542" xr:uid="{00000000-0005-0000-0000-0000E7720000}"/>
    <cellStyle name="Normal 2 8 5 6 2" xfId="24838" xr:uid="{00000000-0005-0000-0000-0000E8720000}"/>
    <cellStyle name="Normal 2 8 5 7" xfId="16692" xr:uid="{00000000-0005-0000-0000-0000E9720000}"/>
    <cellStyle name="Normal 2 8 6" xfId="757" xr:uid="{00000000-0005-0000-0000-0000EA720000}"/>
    <cellStyle name="Normal 2 8 6 2" xfId="2167" xr:uid="{00000000-0005-0000-0000-0000EB720000}"/>
    <cellStyle name="Normal 2 8 6 2 2" xfId="4713" xr:uid="{00000000-0005-0000-0000-0000EC720000}"/>
    <cellStyle name="Normal 2 8 6 2 2 2" xfId="12859" xr:uid="{00000000-0005-0000-0000-0000ED720000}"/>
    <cellStyle name="Normal 2 8 6 2 2 2 2" xfId="29155" xr:uid="{00000000-0005-0000-0000-0000EE720000}"/>
    <cellStyle name="Normal 2 8 6 2 2 3" xfId="21009" xr:uid="{00000000-0005-0000-0000-0000EF720000}"/>
    <cellStyle name="Normal 2 8 6 2 3" xfId="7466" xr:uid="{00000000-0005-0000-0000-0000F0720000}"/>
    <cellStyle name="Normal 2 8 6 2 3 2" xfId="15612" xr:uid="{00000000-0005-0000-0000-0000F1720000}"/>
    <cellStyle name="Normal 2 8 6 2 3 2 2" xfId="31908" xr:uid="{00000000-0005-0000-0000-0000F2720000}"/>
    <cellStyle name="Normal 2 8 6 2 3 3" xfId="23762" xr:uid="{00000000-0005-0000-0000-0000F3720000}"/>
    <cellStyle name="Normal 2 8 6 2 4" xfId="10313" xr:uid="{00000000-0005-0000-0000-0000F4720000}"/>
    <cellStyle name="Normal 2 8 6 2 4 2" xfId="26609" xr:uid="{00000000-0005-0000-0000-0000F5720000}"/>
    <cellStyle name="Normal 2 8 6 2 5" xfId="18463" xr:uid="{00000000-0005-0000-0000-0000F6720000}"/>
    <cellStyle name="Normal 2 8 6 3" xfId="3495" xr:uid="{00000000-0005-0000-0000-0000F7720000}"/>
    <cellStyle name="Normal 2 8 6 3 2" xfId="11641" xr:uid="{00000000-0005-0000-0000-0000F8720000}"/>
    <cellStyle name="Normal 2 8 6 3 2 2" xfId="27937" xr:uid="{00000000-0005-0000-0000-0000F9720000}"/>
    <cellStyle name="Normal 2 8 6 3 3" xfId="19791" xr:uid="{00000000-0005-0000-0000-0000FA720000}"/>
    <cellStyle name="Normal 2 8 6 4" xfId="6056" xr:uid="{00000000-0005-0000-0000-0000FB720000}"/>
    <cellStyle name="Normal 2 8 6 4 2" xfId="14202" xr:uid="{00000000-0005-0000-0000-0000FC720000}"/>
    <cellStyle name="Normal 2 8 6 4 2 2" xfId="30498" xr:uid="{00000000-0005-0000-0000-0000FD720000}"/>
    <cellStyle name="Normal 2 8 6 4 3" xfId="22352" xr:uid="{00000000-0005-0000-0000-0000FE720000}"/>
    <cellStyle name="Normal 2 8 6 5" xfId="8903" xr:uid="{00000000-0005-0000-0000-0000FF720000}"/>
    <cellStyle name="Normal 2 8 6 5 2" xfId="25199" xr:uid="{00000000-0005-0000-0000-000000730000}"/>
    <cellStyle name="Normal 2 8 6 6" xfId="17053" xr:uid="{00000000-0005-0000-0000-000001730000}"/>
    <cellStyle name="Normal 2 8 7" xfId="1462" xr:uid="{00000000-0005-0000-0000-000002730000}"/>
    <cellStyle name="Normal 2 8 7 2" xfId="4104" xr:uid="{00000000-0005-0000-0000-000003730000}"/>
    <cellStyle name="Normal 2 8 7 2 2" xfId="12250" xr:uid="{00000000-0005-0000-0000-000004730000}"/>
    <cellStyle name="Normal 2 8 7 2 2 2" xfId="28546" xr:uid="{00000000-0005-0000-0000-000005730000}"/>
    <cellStyle name="Normal 2 8 7 2 3" xfId="20400" xr:uid="{00000000-0005-0000-0000-000006730000}"/>
    <cellStyle name="Normal 2 8 7 3" xfId="6761" xr:uid="{00000000-0005-0000-0000-000007730000}"/>
    <cellStyle name="Normal 2 8 7 3 2" xfId="14907" xr:uid="{00000000-0005-0000-0000-000008730000}"/>
    <cellStyle name="Normal 2 8 7 3 2 2" xfId="31203" xr:uid="{00000000-0005-0000-0000-000009730000}"/>
    <cellStyle name="Normal 2 8 7 3 3" xfId="23057" xr:uid="{00000000-0005-0000-0000-00000A730000}"/>
    <cellStyle name="Normal 2 8 7 4" xfId="9608" xr:uid="{00000000-0005-0000-0000-00000B730000}"/>
    <cellStyle name="Normal 2 8 7 4 2" xfId="25904" xr:uid="{00000000-0005-0000-0000-00000C730000}"/>
    <cellStyle name="Normal 2 8 7 5" xfId="17758" xr:uid="{00000000-0005-0000-0000-00000D730000}"/>
    <cellStyle name="Normal 2 8 8" xfId="2886" xr:uid="{00000000-0005-0000-0000-00000E730000}"/>
    <cellStyle name="Normal 2 8 8 2" xfId="11032" xr:uid="{00000000-0005-0000-0000-00000F730000}"/>
    <cellStyle name="Normal 2 8 8 2 2" xfId="27328" xr:uid="{00000000-0005-0000-0000-000010730000}"/>
    <cellStyle name="Normal 2 8 8 3" xfId="19182" xr:uid="{00000000-0005-0000-0000-000011730000}"/>
    <cellStyle name="Normal 2 8 9" xfId="5351" xr:uid="{00000000-0005-0000-0000-000012730000}"/>
    <cellStyle name="Normal 2 8 9 2" xfId="13497" xr:uid="{00000000-0005-0000-0000-000013730000}"/>
    <cellStyle name="Normal 2 8 9 2 2" xfId="29793" xr:uid="{00000000-0005-0000-0000-000014730000}"/>
    <cellStyle name="Normal 2 8 9 3" xfId="21647" xr:uid="{00000000-0005-0000-0000-000015730000}"/>
    <cellStyle name="Normal 2 9" xfId="97" xr:uid="{00000000-0005-0000-0000-000016730000}"/>
    <cellStyle name="Normal 2 9 2" xfId="441" xr:uid="{00000000-0005-0000-0000-000017730000}"/>
    <cellStyle name="Normal 2 9 2 2" xfId="1147" xr:uid="{00000000-0005-0000-0000-000018730000}"/>
    <cellStyle name="Normal 2 9 2 2 2" xfId="2557" xr:uid="{00000000-0005-0000-0000-000019730000}"/>
    <cellStyle name="Normal 2 9 2 2 2 2" xfId="5047" xr:uid="{00000000-0005-0000-0000-00001A730000}"/>
    <cellStyle name="Normal 2 9 2 2 2 2 2" xfId="13193" xr:uid="{00000000-0005-0000-0000-00001B730000}"/>
    <cellStyle name="Normal 2 9 2 2 2 2 2 2" xfId="29489" xr:uid="{00000000-0005-0000-0000-00001C730000}"/>
    <cellStyle name="Normal 2 9 2 2 2 2 3" xfId="21343" xr:uid="{00000000-0005-0000-0000-00001D730000}"/>
    <cellStyle name="Normal 2 9 2 2 2 3" xfId="7856" xr:uid="{00000000-0005-0000-0000-00001E730000}"/>
    <cellStyle name="Normal 2 9 2 2 2 3 2" xfId="16002" xr:uid="{00000000-0005-0000-0000-00001F730000}"/>
    <cellStyle name="Normal 2 9 2 2 2 3 2 2" xfId="32298" xr:uid="{00000000-0005-0000-0000-000020730000}"/>
    <cellStyle name="Normal 2 9 2 2 2 3 3" xfId="24152" xr:uid="{00000000-0005-0000-0000-000021730000}"/>
    <cellStyle name="Normal 2 9 2 2 2 4" xfId="10703" xr:uid="{00000000-0005-0000-0000-000022730000}"/>
    <cellStyle name="Normal 2 9 2 2 2 4 2" xfId="26999" xr:uid="{00000000-0005-0000-0000-000023730000}"/>
    <cellStyle name="Normal 2 9 2 2 2 5" xfId="18853" xr:uid="{00000000-0005-0000-0000-000024730000}"/>
    <cellStyle name="Normal 2 9 2 2 3" xfId="3829" xr:uid="{00000000-0005-0000-0000-000025730000}"/>
    <cellStyle name="Normal 2 9 2 2 3 2" xfId="11975" xr:uid="{00000000-0005-0000-0000-000026730000}"/>
    <cellStyle name="Normal 2 9 2 2 3 2 2" xfId="28271" xr:uid="{00000000-0005-0000-0000-000027730000}"/>
    <cellStyle name="Normal 2 9 2 2 3 3" xfId="20125" xr:uid="{00000000-0005-0000-0000-000028730000}"/>
    <cellStyle name="Normal 2 9 2 2 4" xfId="6446" xr:uid="{00000000-0005-0000-0000-000029730000}"/>
    <cellStyle name="Normal 2 9 2 2 4 2" xfId="14592" xr:uid="{00000000-0005-0000-0000-00002A730000}"/>
    <cellStyle name="Normal 2 9 2 2 4 2 2" xfId="30888" xr:uid="{00000000-0005-0000-0000-00002B730000}"/>
    <cellStyle name="Normal 2 9 2 2 4 3" xfId="22742" xr:uid="{00000000-0005-0000-0000-00002C730000}"/>
    <cellStyle name="Normal 2 9 2 2 5" xfId="9293" xr:uid="{00000000-0005-0000-0000-00002D730000}"/>
    <cellStyle name="Normal 2 9 2 2 5 2" xfId="25589" xr:uid="{00000000-0005-0000-0000-00002E730000}"/>
    <cellStyle name="Normal 2 9 2 2 6" xfId="17443" xr:uid="{00000000-0005-0000-0000-00002F730000}"/>
    <cellStyle name="Normal 2 9 2 3" xfId="1852" xr:uid="{00000000-0005-0000-0000-000030730000}"/>
    <cellStyle name="Normal 2 9 2 3 2" xfId="4438" xr:uid="{00000000-0005-0000-0000-000031730000}"/>
    <cellStyle name="Normal 2 9 2 3 2 2" xfId="12584" xr:uid="{00000000-0005-0000-0000-000032730000}"/>
    <cellStyle name="Normal 2 9 2 3 2 2 2" xfId="28880" xr:uid="{00000000-0005-0000-0000-000033730000}"/>
    <cellStyle name="Normal 2 9 2 3 2 3" xfId="20734" xr:uid="{00000000-0005-0000-0000-000034730000}"/>
    <cellStyle name="Normal 2 9 2 3 3" xfId="7151" xr:uid="{00000000-0005-0000-0000-000035730000}"/>
    <cellStyle name="Normal 2 9 2 3 3 2" xfId="15297" xr:uid="{00000000-0005-0000-0000-000036730000}"/>
    <cellStyle name="Normal 2 9 2 3 3 2 2" xfId="31593" xr:uid="{00000000-0005-0000-0000-000037730000}"/>
    <cellStyle name="Normal 2 9 2 3 3 3" xfId="23447" xr:uid="{00000000-0005-0000-0000-000038730000}"/>
    <cellStyle name="Normal 2 9 2 3 4" xfId="9998" xr:uid="{00000000-0005-0000-0000-000039730000}"/>
    <cellStyle name="Normal 2 9 2 3 4 2" xfId="26294" xr:uid="{00000000-0005-0000-0000-00003A730000}"/>
    <cellStyle name="Normal 2 9 2 3 5" xfId="18148" xr:uid="{00000000-0005-0000-0000-00003B730000}"/>
    <cellStyle name="Normal 2 9 2 4" xfId="3220" xr:uid="{00000000-0005-0000-0000-00003C730000}"/>
    <cellStyle name="Normal 2 9 2 4 2" xfId="11366" xr:uid="{00000000-0005-0000-0000-00003D730000}"/>
    <cellStyle name="Normal 2 9 2 4 2 2" xfId="27662" xr:uid="{00000000-0005-0000-0000-00003E730000}"/>
    <cellStyle name="Normal 2 9 2 4 3" xfId="19516" xr:uid="{00000000-0005-0000-0000-00003F730000}"/>
    <cellStyle name="Normal 2 9 2 5" xfId="5741" xr:uid="{00000000-0005-0000-0000-000040730000}"/>
    <cellStyle name="Normal 2 9 2 5 2" xfId="13887" xr:uid="{00000000-0005-0000-0000-000041730000}"/>
    <cellStyle name="Normal 2 9 2 5 2 2" xfId="30183" xr:uid="{00000000-0005-0000-0000-000042730000}"/>
    <cellStyle name="Normal 2 9 2 5 3" xfId="22037" xr:uid="{00000000-0005-0000-0000-000043730000}"/>
    <cellStyle name="Normal 2 9 2 6" xfId="8588" xr:uid="{00000000-0005-0000-0000-000044730000}"/>
    <cellStyle name="Normal 2 9 2 6 2" xfId="24884" xr:uid="{00000000-0005-0000-0000-000045730000}"/>
    <cellStyle name="Normal 2 9 2 7" xfId="16738" xr:uid="{00000000-0005-0000-0000-000046730000}"/>
    <cellStyle name="Normal 2 9 3" xfId="803" xr:uid="{00000000-0005-0000-0000-000047730000}"/>
    <cellStyle name="Normal 2 9 3 2" xfId="2213" xr:uid="{00000000-0005-0000-0000-000048730000}"/>
    <cellStyle name="Normal 2 9 3 2 2" xfId="4751" xr:uid="{00000000-0005-0000-0000-000049730000}"/>
    <cellStyle name="Normal 2 9 3 2 2 2" xfId="12897" xr:uid="{00000000-0005-0000-0000-00004A730000}"/>
    <cellStyle name="Normal 2 9 3 2 2 2 2" xfId="29193" xr:uid="{00000000-0005-0000-0000-00004B730000}"/>
    <cellStyle name="Normal 2 9 3 2 2 3" xfId="21047" xr:uid="{00000000-0005-0000-0000-00004C730000}"/>
    <cellStyle name="Normal 2 9 3 2 3" xfId="7512" xr:uid="{00000000-0005-0000-0000-00004D730000}"/>
    <cellStyle name="Normal 2 9 3 2 3 2" xfId="15658" xr:uid="{00000000-0005-0000-0000-00004E730000}"/>
    <cellStyle name="Normal 2 9 3 2 3 2 2" xfId="31954" xr:uid="{00000000-0005-0000-0000-00004F730000}"/>
    <cellStyle name="Normal 2 9 3 2 3 3" xfId="23808" xr:uid="{00000000-0005-0000-0000-000050730000}"/>
    <cellStyle name="Normal 2 9 3 2 4" xfId="10359" xr:uid="{00000000-0005-0000-0000-000051730000}"/>
    <cellStyle name="Normal 2 9 3 2 4 2" xfId="26655" xr:uid="{00000000-0005-0000-0000-000052730000}"/>
    <cellStyle name="Normal 2 9 3 2 5" xfId="18509" xr:uid="{00000000-0005-0000-0000-000053730000}"/>
    <cellStyle name="Normal 2 9 3 3" xfId="3533" xr:uid="{00000000-0005-0000-0000-000054730000}"/>
    <cellStyle name="Normal 2 9 3 3 2" xfId="11679" xr:uid="{00000000-0005-0000-0000-000055730000}"/>
    <cellStyle name="Normal 2 9 3 3 2 2" xfId="27975" xr:uid="{00000000-0005-0000-0000-000056730000}"/>
    <cellStyle name="Normal 2 9 3 3 3" xfId="19829" xr:uid="{00000000-0005-0000-0000-000057730000}"/>
    <cellStyle name="Normal 2 9 3 4" xfId="6102" xr:uid="{00000000-0005-0000-0000-000058730000}"/>
    <cellStyle name="Normal 2 9 3 4 2" xfId="14248" xr:uid="{00000000-0005-0000-0000-000059730000}"/>
    <cellStyle name="Normal 2 9 3 4 2 2" xfId="30544" xr:uid="{00000000-0005-0000-0000-00005A730000}"/>
    <cellStyle name="Normal 2 9 3 4 3" xfId="22398" xr:uid="{00000000-0005-0000-0000-00005B730000}"/>
    <cellStyle name="Normal 2 9 3 5" xfId="8949" xr:uid="{00000000-0005-0000-0000-00005C730000}"/>
    <cellStyle name="Normal 2 9 3 5 2" xfId="25245" xr:uid="{00000000-0005-0000-0000-00005D730000}"/>
    <cellStyle name="Normal 2 9 3 6" xfId="17099" xr:uid="{00000000-0005-0000-0000-00005E730000}"/>
    <cellStyle name="Normal 2 9 4" xfId="1508" xr:uid="{00000000-0005-0000-0000-00005F730000}"/>
    <cellStyle name="Normal 2 9 4 2" xfId="4142" xr:uid="{00000000-0005-0000-0000-000060730000}"/>
    <cellStyle name="Normal 2 9 4 2 2" xfId="12288" xr:uid="{00000000-0005-0000-0000-000061730000}"/>
    <cellStyle name="Normal 2 9 4 2 2 2" xfId="28584" xr:uid="{00000000-0005-0000-0000-000062730000}"/>
    <cellStyle name="Normal 2 9 4 2 3" xfId="20438" xr:uid="{00000000-0005-0000-0000-000063730000}"/>
    <cellStyle name="Normal 2 9 4 3" xfId="6807" xr:uid="{00000000-0005-0000-0000-000064730000}"/>
    <cellStyle name="Normal 2 9 4 3 2" xfId="14953" xr:uid="{00000000-0005-0000-0000-000065730000}"/>
    <cellStyle name="Normal 2 9 4 3 2 2" xfId="31249" xr:uid="{00000000-0005-0000-0000-000066730000}"/>
    <cellStyle name="Normal 2 9 4 3 3" xfId="23103" xr:uid="{00000000-0005-0000-0000-000067730000}"/>
    <cellStyle name="Normal 2 9 4 4" xfId="9654" xr:uid="{00000000-0005-0000-0000-000068730000}"/>
    <cellStyle name="Normal 2 9 4 4 2" xfId="25950" xr:uid="{00000000-0005-0000-0000-000069730000}"/>
    <cellStyle name="Normal 2 9 4 5" xfId="17804" xr:uid="{00000000-0005-0000-0000-00006A730000}"/>
    <cellStyle name="Normal 2 9 5" xfId="2924" xr:uid="{00000000-0005-0000-0000-00006B730000}"/>
    <cellStyle name="Normal 2 9 5 2" xfId="11070" xr:uid="{00000000-0005-0000-0000-00006C730000}"/>
    <cellStyle name="Normal 2 9 5 2 2" xfId="27366" xr:uid="{00000000-0005-0000-0000-00006D730000}"/>
    <cellStyle name="Normal 2 9 5 3" xfId="19220" xr:uid="{00000000-0005-0000-0000-00006E730000}"/>
    <cellStyle name="Normal 2 9 6" xfId="5397" xr:uid="{00000000-0005-0000-0000-00006F730000}"/>
    <cellStyle name="Normal 2 9 6 2" xfId="13543" xr:uid="{00000000-0005-0000-0000-000070730000}"/>
    <cellStyle name="Normal 2 9 6 2 2" xfId="29839" xr:uid="{00000000-0005-0000-0000-000071730000}"/>
    <cellStyle name="Normal 2 9 6 3" xfId="21693" xr:uid="{00000000-0005-0000-0000-000072730000}"/>
    <cellStyle name="Normal 2 9 7" xfId="8244" xr:uid="{00000000-0005-0000-0000-000073730000}"/>
    <cellStyle name="Normal 2 9 7 2" xfId="24540" xr:uid="{00000000-0005-0000-0000-000074730000}"/>
    <cellStyle name="Normal 2 9 8" xfId="16394" xr:uid="{00000000-0005-0000-0000-000075730000}"/>
    <cellStyle name="Normal 3" xfId="12" xr:uid="{00000000-0005-0000-0000-000076730000}"/>
    <cellStyle name="Normal 4" xfId="10" xr:uid="{00000000-0005-0000-0000-000077730000}"/>
    <cellStyle name="Normal 4 10" xfId="1423" xr:uid="{00000000-0005-0000-0000-000078730000}"/>
    <cellStyle name="Normal 4 10 2" xfId="4072" xr:uid="{00000000-0005-0000-0000-000079730000}"/>
    <cellStyle name="Normal 4 10 2 2" xfId="12218" xr:uid="{00000000-0005-0000-0000-00007A730000}"/>
    <cellStyle name="Normal 4 10 2 2 2" xfId="28514" xr:uid="{00000000-0005-0000-0000-00007B730000}"/>
    <cellStyle name="Normal 4 10 2 3" xfId="20368" xr:uid="{00000000-0005-0000-0000-00007C730000}"/>
    <cellStyle name="Normal 4 10 3" xfId="6722" xr:uid="{00000000-0005-0000-0000-00007D730000}"/>
    <cellStyle name="Normal 4 10 3 2" xfId="14868" xr:uid="{00000000-0005-0000-0000-00007E730000}"/>
    <cellStyle name="Normal 4 10 3 2 2" xfId="31164" xr:uid="{00000000-0005-0000-0000-00007F730000}"/>
    <cellStyle name="Normal 4 10 3 3" xfId="23018" xr:uid="{00000000-0005-0000-0000-000080730000}"/>
    <cellStyle name="Normal 4 10 4" xfId="9569" xr:uid="{00000000-0005-0000-0000-000081730000}"/>
    <cellStyle name="Normal 4 10 4 2" xfId="25865" xr:uid="{00000000-0005-0000-0000-000082730000}"/>
    <cellStyle name="Normal 4 10 5" xfId="17719" xr:uid="{00000000-0005-0000-0000-000083730000}"/>
    <cellStyle name="Normal 4 11" xfId="2854" xr:uid="{00000000-0005-0000-0000-000084730000}"/>
    <cellStyle name="Normal 4 11 2" xfId="11000" xr:uid="{00000000-0005-0000-0000-000085730000}"/>
    <cellStyle name="Normal 4 11 2 2" xfId="27296" xr:uid="{00000000-0005-0000-0000-000086730000}"/>
    <cellStyle name="Normal 4 11 3" xfId="19150" xr:uid="{00000000-0005-0000-0000-000087730000}"/>
    <cellStyle name="Normal 4 12" xfId="5312" xr:uid="{00000000-0005-0000-0000-000088730000}"/>
    <cellStyle name="Normal 4 12 2" xfId="13458" xr:uid="{00000000-0005-0000-0000-000089730000}"/>
    <cellStyle name="Normal 4 12 2 2" xfId="29754" xr:uid="{00000000-0005-0000-0000-00008A730000}"/>
    <cellStyle name="Normal 4 12 3" xfId="21608" xr:uid="{00000000-0005-0000-0000-00008B730000}"/>
    <cellStyle name="Normal 4 13" xfId="8159" xr:uid="{00000000-0005-0000-0000-00008C730000}"/>
    <cellStyle name="Normal 4 13 2" xfId="24455" xr:uid="{00000000-0005-0000-0000-00008D730000}"/>
    <cellStyle name="Normal 4 14" xfId="16309" xr:uid="{00000000-0005-0000-0000-00008E730000}"/>
    <cellStyle name="Normal 4 2" xfId="23" xr:uid="{00000000-0005-0000-0000-00008F730000}"/>
    <cellStyle name="Normal 4 2 10" xfId="2863" xr:uid="{00000000-0005-0000-0000-000090730000}"/>
    <cellStyle name="Normal 4 2 10 2" xfId="11009" xr:uid="{00000000-0005-0000-0000-000091730000}"/>
    <cellStyle name="Normal 4 2 10 2 2" xfId="27305" xr:uid="{00000000-0005-0000-0000-000092730000}"/>
    <cellStyle name="Normal 4 2 10 3" xfId="19159" xr:uid="{00000000-0005-0000-0000-000093730000}"/>
    <cellStyle name="Normal 4 2 11" xfId="5323" xr:uid="{00000000-0005-0000-0000-000094730000}"/>
    <cellStyle name="Normal 4 2 11 2" xfId="13469" xr:uid="{00000000-0005-0000-0000-000095730000}"/>
    <cellStyle name="Normal 4 2 11 2 2" xfId="29765" xr:uid="{00000000-0005-0000-0000-000096730000}"/>
    <cellStyle name="Normal 4 2 11 3" xfId="21619" xr:uid="{00000000-0005-0000-0000-000097730000}"/>
    <cellStyle name="Normal 4 2 12" xfId="8170" xr:uid="{00000000-0005-0000-0000-000098730000}"/>
    <cellStyle name="Normal 4 2 12 2" xfId="24466" xr:uid="{00000000-0005-0000-0000-000099730000}"/>
    <cellStyle name="Normal 4 2 13" xfId="16320" xr:uid="{00000000-0005-0000-0000-00009A730000}"/>
    <cellStyle name="Normal 4 2 2" xfId="45" xr:uid="{00000000-0005-0000-0000-00009B730000}"/>
    <cellStyle name="Normal 4 2 2 10" xfId="5345" xr:uid="{00000000-0005-0000-0000-00009C730000}"/>
    <cellStyle name="Normal 4 2 2 10 2" xfId="13491" xr:uid="{00000000-0005-0000-0000-00009D730000}"/>
    <cellStyle name="Normal 4 2 2 10 2 2" xfId="29787" xr:uid="{00000000-0005-0000-0000-00009E730000}"/>
    <cellStyle name="Normal 4 2 2 10 3" xfId="21641" xr:uid="{00000000-0005-0000-0000-00009F730000}"/>
    <cellStyle name="Normal 4 2 2 11" xfId="8192" xr:uid="{00000000-0005-0000-0000-0000A0730000}"/>
    <cellStyle name="Normal 4 2 2 11 2" xfId="24488" xr:uid="{00000000-0005-0000-0000-0000A1730000}"/>
    <cellStyle name="Normal 4 2 2 12" xfId="16342" xr:uid="{00000000-0005-0000-0000-0000A2730000}"/>
    <cellStyle name="Normal 4 2 2 2" xfId="89" xr:uid="{00000000-0005-0000-0000-0000A3730000}"/>
    <cellStyle name="Normal 4 2 2 2 10" xfId="8236" xr:uid="{00000000-0005-0000-0000-0000A4730000}"/>
    <cellStyle name="Normal 4 2 2 2 10 2" xfId="24532" xr:uid="{00000000-0005-0000-0000-0000A5730000}"/>
    <cellStyle name="Normal 4 2 2 2 11" xfId="16386" xr:uid="{00000000-0005-0000-0000-0000A6730000}"/>
    <cellStyle name="Normal 4 2 2 2 2" xfId="179" xr:uid="{00000000-0005-0000-0000-0000A7730000}"/>
    <cellStyle name="Normal 4 2 2 2 2 2" xfId="523" xr:uid="{00000000-0005-0000-0000-0000A8730000}"/>
    <cellStyle name="Normal 4 2 2 2 2 2 2" xfId="1229" xr:uid="{00000000-0005-0000-0000-0000A9730000}"/>
    <cellStyle name="Normal 4 2 2 2 2 2 2 2" xfId="2639" xr:uid="{00000000-0005-0000-0000-0000AA730000}"/>
    <cellStyle name="Normal 4 2 2 2 2 2 2 2 2" xfId="5114" xr:uid="{00000000-0005-0000-0000-0000AB730000}"/>
    <cellStyle name="Normal 4 2 2 2 2 2 2 2 2 2" xfId="13260" xr:uid="{00000000-0005-0000-0000-0000AC730000}"/>
    <cellStyle name="Normal 4 2 2 2 2 2 2 2 2 2 2" xfId="29556" xr:uid="{00000000-0005-0000-0000-0000AD730000}"/>
    <cellStyle name="Normal 4 2 2 2 2 2 2 2 2 3" xfId="21410" xr:uid="{00000000-0005-0000-0000-0000AE730000}"/>
    <cellStyle name="Normal 4 2 2 2 2 2 2 2 3" xfId="7938" xr:uid="{00000000-0005-0000-0000-0000AF730000}"/>
    <cellStyle name="Normal 4 2 2 2 2 2 2 2 3 2" xfId="16084" xr:uid="{00000000-0005-0000-0000-0000B0730000}"/>
    <cellStyle name="Normal 4 2 2 2 2 2 2 2 3 2 2" xfId="32380" xr:uid="{00000000-0005-0000-0000-0000B1730000}"/>
    <cellStyle name="Normal 4 2 2 2 2 2 2 2 3 3" xfId="24234" xr:uid="{00000000-0005-0000-0000-0000B2730000}"/>
    <cellStyle name="Normal 4 2 2 2 2 2 2 2 4" xfId="10785" xr:uid="{00000000-0005-0000-0000-0000B3730000}"/>
    <cellStyle name="Normal 4 2 2 2 2 2 2 2 4 2" xfId="27081" xr:uid="{00000000-0005-0000-0000-0000B4730000}"/>
    <cellStyle name="Normal 4 2 2 2 2 2 2 2 5" xfId="18935" xr:uid="{00000000-0005-0000-0000-0000B5730000}"/>
    <cellStyle name="Normal 4 2 2 2 2 2 2 3" xfId="3896" xr:uid="{00000000-0005-0000-0000-0000B6730000}"/>
    <cellStyle name="Normal 4 2 2 2 2 2 2 3 2" xfId="12042" xr:uid="{00000000-0005-0000-0000-0000B7730000}"/>
    <cellStyle name="Normal 4 2 2 2 2 2 2 3 2 2" xfId="28338" xr:uid="{00000000-0005-0000-0000-0000B8730000}"/>
    <cellStyle name="Normal 4 2 2 2 2 2 2 3 3" xfId="20192" xr:uid="{00000000-0005-0000-0000-0000B9730000}"/>
    <cellStyle name="Normal 4 2 2 2 2 2 2 4" xfId="6528" xr:uid="{00000000-0005-0000-0000-0000BA730000}"/>
    <cellStyle name="Normal 4 2 2 2 2 2 2 4 2" xfId="14674" xr:uid="{00000000-0005-0000-0000-0000BB730000}"/>
    <cellStyle name="Normal 4 2 2 2 2 2 2 4 2 2" xfId="30970" xr:uid="{00000000-0005-0000-0000-0000BC730000}"/>
    <cellStyle name="Normal 4 2 2 2 2 2 2 4 3" xfId="22824" xr:uid="{00000000-0005-0000-0000-0000BD730000}"/>
    <cellStyle name="Normal 4 2 2 2 2 2 2 5" xfId="9375" xr:uid="{00000000-0005-0000-0000-0000BE730000}"/>
    <cellStyle name="Normal 4 2 2 2 2 2 2 5 2" xfId="25671" xr:uid="{00000000-0005-0000-0000-0000BF730000}"/>
    <cellStyle name="Normal 4 2 2 2 2 2 2 6" xfId="17525" xr:uid="{00000000-0005-0000-0000-0000C0730000}"/>
    <cellStyle name="Normal 4 2 2 2 2 2 3" xfId="1934" xr:uid="{00000000-0005-0000-0000-0000C1730000}"/>
    <cellStyle name="Normal 4 2 2 2 2 2 3 2" xfId="4505" xr:uid="{00000000-0005-0000-0000-0000C2730000}"/>
    <cellStyle name="Normal 4 2 2 2 2 2 3 2 2" xfId="12651" xr:uid="{00000000-0005-0000-0000-0000C3730000}"/>
    <cellStyle name="Normal 4 2 2 2 2 2 3 2 2 2" xfId="28947" xr:uid="{00000000-0005-0000-0000-0000C4730000}"/>
    <cellStyle name="Normal 4 2 2 2 2 2 3 2 3" xfId="20801" xr:uid="{00000000-0005-0000-0000-0000C5730000}"/>
    <cellStyle name="Normal 4 2 2 2 2 2 3 3" xfId="7233" xr:uid="{00000000-0005-0000-0000-0000C6730000}"/>
    <cellStyle name="Normal 4 2 2 2 2 2 3 3 2" xfId="15379" xr:uid="{00000000-0005-0000-0000-0000C7730000}"/>
    <cellStyle name="Normal 4 2 2 2 2 2 3 3 2 2" xfId="31675" xr:uid="{00000000-0005-0000-0000-0000C8730000}"/>
    <cellStyle name="Normal 4 2 2 2 2 2 3 3 3" xfId="23529" xr:uid="{00000000-0005-0000-0000-0000C9730000}"/>
    <cellStyle name="Normal 4 2 2 2 2 2 3 4" xfId="10080" xr:uid="{00000000-0005-0000-0000-0000CA730000}"/>
    <cellStyle name="Normal 4 2 2 2 2 2 3 4 2" xfId="26376" xr:uid="{00000000-0005-0000-0000-0000CB730000}"/>
    <cellStyle name="Normal 4 2 2 2 2 2 3 5" xfId="18230" xr:uid="{00000000-0005-0000-0000-0000CC730000}"/>
    <cellStyle name="Normal 4 2 2 2 2 2 4" xfId="3287" xr:uid="{00000000-0005-0000-0000-0000CD730000}"/>
    <cellStyle name="Normal 4 2 2 2 2 2 4 2" xfId="11433" xr:uid="{00000000-0005-0000-0000-0000CE730000}"/>
    <cellStyle name="Normal 4 2 2 2 2 2 4 2 2" xfId="27729" xr:uid="{00000000-0005-0000-0000-0000CF730000}"/>
    <cellStyle name="Normal 4 2 2 2 2 2 4 3" xfId="19583" xr:uid="{00000000-0005-0000-0000-0000D0730000}"/>
    <cellStyle name="Normal 4 2 2 2 2 2 5" xfId="5823" xr:uid="{00000000-0005-0000-0000-0000D1730000}"/>
    <cellStyle name="Normal 4 2 2 2 2 2 5 2" xfId="13969" xr:uid="{00000000-0005-0000-0000-0000D2730000}"/>
    <cellStyle name="Normal 4 2 2 2 2 2 5 2 2" xfId="30265" xr:uid="{00000000-0005-0000-0000-0000D3730000}"/>
    <cellStyle name="Normal 4 2 2 2 2 2 5 3" xfId="22119" xr:uid="{00000000-0005-0000-0000-0000D4730000}"/>
    <cellStyle name="Normal 4 2 2 2 2 2 6" xfId="8670" xr:uid="{00000000-0005-0000-0000-0000D5730000}"/>
    <cellStyle name="Normal 4 2 2 2 2 2 6 2" xfId="24966" xr:uid="{00000000-0005-0000-0000-0000D6730000}"/>
    <cellStyle name="Normal 4 2 2 2 2 2 7" xfId="16820" xr:uid="{00000000-0005-0000-0000-0000D7730000}"/>
    <cellStyle name="Normal 4 2 2 2 2 3" xfId="885" xr:uid="{00000000-0005-0000-0000-0000D8730000}"/>
    <cellStyle name="Normal 4 2 2 2 2 3 2" xfId="2295" xr:uid="{00000000-0005-0000-0000-0000D9730000}"/>
    <cellStyle name="Normal 4 2 2 2 2 3 2 2" xfId="4818" xr:uid="{00000000-0005-0000-0000-0000DA730000}"/>
    <cellStyle name="Normal 4 2 2 2 2 3 2 2 2" xfId="12964" xr:uid="{00000000-0005-0000-0000-0000DB730000}"/>
    <cellStyle name="Normal 4 2 2 2 2 3 2 2 2 2" xfId="29260" xr:uid="{00000000-0005-0000-0000-0000DC730000}"/>
    <cellStyle name="Normal 4 2 2 2 2 3 2 2 3" xfId="21114" xr:uid="{00000000-0005-0000-0000-0000DD730000}"/>
    <cellStyle name="Normal 4 2 2 2 2 3 2 3" xfId="7594" xr:uid="{00000000-0005-0000-0000-0000DE730000}"/>
    <cellStyle name="Normal 4 2 2 2 2 3 2 3 2" xfId="15740" xr:uid="{00000000-0005-0000-0000-0000DF730000}"/>
    <cellStyle name="Normal 4 2 2 2 2 3 2 3 2 2" xfId="32036" xr:uid="{00000000-0005-0000-0000-0000E0730000}"/>
    <cellStyle name="Normal 4 2 2 2 2 3 2 3 3" xfId="23890" xr:uid="{00000000-0005-0000-0000-0000E1730000}"/>
    <cellStyle name="Normal 4 2 2 2 2 3 2 4" xfId="10441" xr:uid="{00000000-0005-0000-0000-0000E2730000}"/>
    <cellStyle name="Normal 4 2 2 2 2 3 2 4 2" xfId="26737" xr:uid="{00000000-0005-0000-0000-0000E3730000}"/>
    <cellStyle name="Normal 4 2 2 2 2 3 2 5" xfId="18591" xr:uid="{00000000-0005-0000-0000-0000E4730000}"/>
    <cellStyle name="Normal 4 2 2 2 2 3 3" xfId="3600" xr:uid="{00000000-0005-0000-0000-0000E5730000}"/>
    <cellStyle name="Normal 4 2 2 2 2 3 3 2" xfId="11746" xr:uid="{00000000-0005-0000-0000-0000E6730000}"/>
    <cellStyle name="Normal 4 2 2 2 2 3 3 2 2" xfId="28042" xr:uid="{00000000-0005-0000-0000-0000E7730000}"/>
    <cellStyle name="Normal 4 2 2 2 2 3 3 3" xfId="19896" xr:uid="{00000000-0005-0000-0000-0000E8730000}"/>
    <cellStyle name="Normal 4 2 2 2 2 3 4" xfId="6184" xr:uid="{00000000-0005-0000-0000-0000E9730000}"/>
    <cellStyle name="Normal 4 2 2 2 2 3 4 2" xfId="14330" xr:uid="{00000000-0005-0000-0000-0000EA730000}"/>
    <cellStyle name="Normal 4 2 2 2 2 3 4 2 2" xfId="30626" xr:uid="{00000000-0005-0000-0000-0000EB730000}"/>
    <cellStyle name="Normal 4 2 2 2 2 3 4 3" xfId="22480" xr:uid="{00000000-0005-0000-0000-0000EC730000}"/>
    <cellStyle name="Normal 4 2 2 2 2 3 5" xfId="9031" xr:uid="{00000000-0005-0000-0000-0000ED730000}"/>
    <cellStyle name="Normal 4 2 2 2 2 3 5 2" xfId="25327" xr:uid="{00000000-0005-0000-0000-0000EE730000}"/>
    <cellStyle name="Normal 4 2 2 2 2 3 6" xfId="17181" xr:uid="{00000000-0005-0000-0000-0000EF730000}"/>
    <cellStyle name="Normal 4 2 2 2 2 4" xfId="1590" xr:uid="{00000000-0005-0000-0000-0000F0730000}"/>
    <cellStyle name="Normal 4 2 2 2 2 4 2" xfId="4209" xr:uid="{00000000-0005-0000-0000-0000F1730000}"/>
    <cellStyle name="Normal 4 2 2 2 2 4 2 2" xfId="12355" xr:uid="{00000000-0005-0000-0000-0000F2730000}"/>
    <cellStyle name="Normal 4 2 2 2 2 4 2 2 2" xfId="28651" xr:uid="{00000000-0005-0000-0000-0000F3730000}"/>
    <cellStyle name="Normal 4 2 2 2 2 4 2 3" xfId="20505" xr:uid="{00000000-0005-0000-0000-0000F4730000}"/>
    <cellStyle name="Normal 4 2 2 2 2 4 3" xfId="6889" xr:uid="{00000000-0005-0000-0000-0000F5730000}"/>
    <cellStyle name="Normal 4 2 2 2 2 4 3 2" xfId="15035" xr:uid="{00000000-0005-0000-0000-0000F6730000}"/>
    <cellStyle name="Normal 4 2 2 2 2 4 3 2 2" xfId="31331" xr:uid="{00000000-0005-0000-0000-0000F7730000}"/>
    <cellStyle name="Normal 4 2 2 2 2 4 3 3" xfId="23185" xr:uid="{00000000-0005-0000-0000-0000F8730000}"/>
    <cellStyle name="Normal 4 2 2 2 2 4 4" xfId="9736" xr:uid="{00000000-0005-0000-0000-0000F9730000}"/>
    <cellStyle name="Normal 4 2 2 2 2 4 4 2" xfId="26032" xr:uid="{00000000-0005-0000-0000-0000FA730000}"/>
    <cellStyle name="Normal 4 2 2 2 2 4 5" xfId="17886" xr:uid="{00000000-0005-0000-0000-0000FB730000}"/>
    <cellStyle name="Normal 4 2 2 2 2 5" xfId="2991" xr:uid="{00000000-0005-0000-0000-0000FC730000}"/>
    <cellStyle name="Normal 4 2 2 2 2 5 2" xfId="11137" xr:uid="{00000000-0005-0000-0000-0000FD730000}"/>
    <cellStyle name="Normal 4 2 2 2 2 5 2 2" xfId="27433" xr:uid="{00000000-0005-0000-0000-0000FE730000}"/>
    <cellStyle name="Normal 4 2 2 2 2 5 3" xfId="19287" xr:uid="{00000000-0005-0000-0000-0000FF730000}"/>
    <cellStyle name="Normal 4 2 2 2 2 6" xfId="5479" xr:uid="{00000000-0005-0000-0000-000000740000}"/>
    <cellStyle name="Normal 4 2 2 2 2 6 2" xfId="13625" xr:uid="{00000000-0005-0000-0000-000001740000}"/>
    <cellStyle name="Normal 4 2 2 2 2 6 2 2" xfId="29921" xr:uid="{00000000-0005-0000-0000-000002740000}"/>
    <cellStyle name="Normal 4 2 2 2 2 6 3" xfId="21775" xr:uid="{00000000-0005-0000-0000-000003740000}"/>
    <cellStyle name="Normal 4 2 2 2 2 7" xfId="8326" xr:uid="{00000000-0005-0000-0000-000004740000}"/>
    <cellStyle name="Normal 4 2 2 2 2 7 2" xfId="24622" xr:uid="{00000000-0005-0000-0000-000005740000}"/>
    <cellStyle name="Normal 4 2 2 2 2 8" xfId="16476" xr:uid="{00000000-0005-0000-0000-000006740000}"/>
    <cellStyle name="Normal 4 2 2 2 3" xfId="254" xr:uid="{00000000-0005-0000-0000-000007740000}"/>
    <cellStyle name="Normal 4 2 2 2 3 2" xfId="598" xr:uid="{00000000-0005-0000-0000-000008740000}"/>
    <cellStyle name="Normal 4 2 2 2 3 2 2" xfId="1304" xr:uid="{00000000-0005-0000-0000-000009740000}"/>
    <cellStyle name="Normal 4 2 2 2 3 2 2 2" xfId="2714" xr:uid="{00000000-0005-0000-0000-00000A740000}"/>
    <cellStyle name="Normal 4 2 2 2 3 2 2 2 2" xfId="5188" xr:uid="{00000000-0005-0000-0000-00000B740000}"/>
    <cellStyle name="Normal 4 2 2 2 3 2 2 2 2 2" xfId="13334" xr:uid="{00000000-0005-0000-0000-00000C740000}"/>
    <cellStyle name="Normal 4 2 2 2 3 2 2 2 2 2 2" xfId="29630" xr:uid="{00000000-0005-0000-0000-00000D740000}"/>
    <cellStyle name="Normal 4 2 2 2 3 2 2 2 2 3" xfId="21484" xr:uid="{00000000-0005-0000-0000-00000E740000}"/>
    <cellStyle name="Normal 4 2 2 2 3 2 2 2 3" xfId="8013" xr:uid="{00000000-0005-0000-0000-00000F740000}"/>
    <cellStyle name="Normal 4 2 2 2 3 2 2 2 3 2" xfId="16159" xr:uid="{00000000-0005-0000-0000-000010740000}"/>
    <cellStyle name="Normal 4 2 2 2 3 2 2 2 3 2 2" xfId="32455" xr:uid="{00000000-0005-0000-0000-000011740000}"/>
    <cellStyle name="Normal 4 2 2 2 3 2 2 2 3 3" xfId="24309" xr:uid="{00000000-0005-0000-0000-000012740000}"/>
    <cellStyle name="Normal 4 2 2 2 3 2 2 2 4" xfId="10860" xr:uid="{00000000-0005-0000-0000-000013740000}"/>
    <cellStyle name="Normal 4 2 2 2 3 2 2 2 4 2" xfId="27156" xr:uid="{00000000-0005-0000-0000-000014740000}"/>
    <cellStyle name="Normal 4 2 2 2 3 2 2 2 5" xfId="19010" xr:uid="{00000000-0005-0000-0000-000015740000}"/>
    <cellStyle name="Normal 4 2 2 2 3 2 2 3" xfId="3970" xr:uid="{00000000-0005-0000-0000-000016740000}"/>
    <cellStyle name="Normal 4 2 2 2 3 2 2 3 2" xfId="12116" xr:uid="{00000000-0005-0000-0000-000017740000}"/>
    <cellStyle name="Normal 4 2 2 2 3 2 2 3 2 2" xfId="28412" xr:uid="{00000000-0005-0000-0000-000018740000}"/>
    <cellStyle name="Normal 4 2 2 2 3 2 2 3 3" xfId="20266" xr:uid="{00000000-0005-0000-0000-000019740000}"/>
    <cellStyle name="Normal 4 2 2 2 3 2 2 4" xfId="6603" xr:uid="{00000000-0005-0000-0000-00001A740000}"/>
    <cellStyle name="Normal 4 2 2 2 3 2 2 4 2" xfId="14749" xr:uid="{00000000-0005-0000-0000-00001B740000}"/>
    <cellStyle name="Normal 4 2 2 2 3 2 2 4 2 2" xfId="31045" xr:uid="{00000000-0005-0000-0000-00001C740000}"/>
    <cellStyle name="Normal 4 2 2 2 3 2 2 4 3" xfId="22899" xr:uid="{00000000-0005-0000-0000-00001D740000}"/>
    <cellStyle name="Normal 4 2 2 2 3 2 2 5" xfId="9450" xr:uid="{00000000-0005-0000-0000-00001E740000}"/>
    <cellStyle name="Normal 4 2 2 2 3 2 2 5 2" xfId="25746" xr:uid="{00000000-0005-0000-0000-00001F740000}"/>
    <cellStyle name="Normal 4 2 2 2 3 2 2 6" xfId="17600" xr:uid="{00000000-0005-0000-0000-000020740000}"/>
    <cellStyle name="Normal 4 2 2 2 3 2 3" xfId="2009" xr:uid="{00000000-0005-0000-0000-000021740000}"/>
    <cellStyle name="Normal 4 2 2 2 3 2 3 2" xfId="4579" xr:uid="{00000000-0005-0000-0000-000022740000}"/>
    <cellStyle name="Normal 4 2 2 2 3 2 3 2 2" xfId="12725" xr:uid="{00000000-0005-0000-0000-000023740000}"/>
    <cellStyle name="Normal 4 2 2 2 3 2 3 2 2 2" xfId="29021" xr:uid="{00000000-0005-0000-0000-000024740000}"/>
    <cellStyle name="Normal 4 2 2 2 3 2 3 2 3" xfId="20875" xr:uid="{00000000-0005-0000-0000-000025740000}"/>
    <cellStyle name="Normal 4 2 2 2 3 2 3 3" xfId="7308" xr:uid="{00000000-0005-0000-0000-000026740000}"/>
    <cellStyle name="Normal 4 2 2 2 3 2 3 3 2" xfId="15454" xr:uid="{00000000-0005-0000-0000-000027740000}"/>
    <cellStyle name="Normal 4 2 2 2 3 2 3 3 2 2" xfId="31750" xr:uid="{00000000-0005-0000-0000-000028740000}"/>
    <cellStyle name="Normal 4 2 2 2 3 2 3 3 3" xfId="23604" xr:uid="{00000000-0005-0000-0000-000029740000}"/>
    <cellStyle name="Normal 4 2 2 2 3 2 3 4" xfId="10155" xr:uid="{00000000-0005-0000-0000-00002A740000}"/>
    <cellStyle name="Normal 4 2 2 2 3 2 3 4 2" xfId="26451" xr:uid="{00000000-0005-0000-0000-00002B740000}"/>
    <cellStyle name="Normal 4 2 2 2 3 2 3 5" xfId="18305" xr:uid="{00000000-0005-0000-0000-00002C740000}"/>
    <cellStyle name="Normal 4 2 2 2 3 2 4" xfId="3361" xr:uid="{00000000-0005-0000-0000-00002D740000}"/>
    <cellStyle name="Normal 4 2 2 2 3 2 4 2" xfId="11507" xr:uid="{00000000-0005-0000-0000-00002E740000}"/>
    <cellStyle name="Normal 4 2 2 2 3 2 4 2 2" xfId="27803" xr:uid="{00000000-0005-0000-0000-00002F740000}"/>
    <cellStyle name="Normal 4 2 2 2 3 2 4 3" xfId="19657" xr:uid="{00000000-0005-0000-0000-000030740000}"/>
    <cellStyle name="Normal 4 2 2 2 3 2 5" xfId="5898" xr:uid="{00000000-0005-0000-0000-000031740000}"/>
    <cellStyle name="Normal 4 2 2 2 3 2 5 2" xfId="14044" xr:uid="{00000000-0005-0000-0000-000032740000}"/>
    <cellStyle name="Normal 4 2 2 2 3 2 5 2 2" xfId="30340" xr:uid="{00000000-0005-0000-0000-000033740000}"/>
    <cellStyle name="Normal 4 2 2 2 3 2 5 3" xfId="22194" xr:uid="{00000000-0005-0000-0000-000034740000}"/>
    <cellStyle name="Normal 4 2 2 2 3 2 6" xfId="8745" xr:uid="{00000000-0005-0000-0000-000035740000}"/>
    <cellStyle name="Normal 4 2 2 2 3 2 6 2" xfId="25041" xr:uid="{00000000-0005-0000-0000-000036740000}"/>
    <cellStyle name="Normal 4 2 2 2 3 2 7" xfId="16895" xr:uid="{00000000-0005-0000-0000-000037740000}"/>
    <cellStyle name="Normal 4 2 2 2 3 3" xfId="960" xr:uid="{00000000-0005-0000-0000-000038740000}"/>
    <cellStyle name="Normal 4 2 2 2 3 3 2" xfId="2370" xr:uid="{00000000-0005-0000-0000-000039740000}"/>
    <cellStyle name="Normal 4 2 2 2 3 3 2 2" xfId="4892" xr:uid="{00000000-0005-0000-0000-00003A740000}"/>
    <cellStyle name="Normal 4 2 2 2 3 3 2 2 2" xfId="13038" xr:uid="{00000000-0005-0000-0000-00003B740000}"/>
    <cellStyle name="Normal 4 2 2 2 3 3 2 2 2 2" xfId="29334" xr:uid="{00000000-0005-0000-0000-00003C740000}"/>
    <cellStyle name="Normal 4 2 2 2 3 3 2 2 3" xfId="21188" xr:uid="{00000000-0005-0000-0000-00003D740000}"/>
    <cellStyle name="Normal 4 2 2 2 3 3 2 3" xfId="7669" xr:uid="{00000000-0005-0000-0000-00003E740000}"/>
    <cellStyle name="Normal 4 2 2 2 3 3 2 3 2" xfId="15815" xr:uid="{00000000-0005-0000-0000-00003F740000}"/>
    <cellStyle name="Normal 4 2 2 2 3 3 2 3 2 2" xfId="32111" xr:uid="{00000000-0005-0000-0000-000040740000}"/>
    <cellStyle name="Normal 4 2 2 2 3 3 2 3 3" xfId="23965" xr:uid="{00000000-0005-0000-0000-000041740000}"/>
    <cellStyle name="Normal 4 2 2 2 3 3 2 4" xfId="10516" xr:uid="{00000000-0005-0000-0000-000042740000}"/>
    <cellStyle name="Normal 4 2 2 2 3 3 2 4 2" xfId="26812" xr:uid="{00000000-0005-0000-0000-000043740000}"/>
    <cellStyle name="Normal 4 2 2 2 3 3 2 5" xfId="18666" xr:uid="{00000000-0005-0000-0000-000044740000}"/>
    <cellStyle name="Normal 4 2 2 2 3 3 3" xfId="3674" xr:uid="{00000000-0005-0000-0000-000045740000}"/>
    <cellStyle name="Normal 4 2 2 2 3 3 3 2" xfId="11820" xr:uid="{00000000-0005-0000-0000-000046740000}"/>
    <cellStyle name="Normal 4 2 2 2 3 3 3 2 2" xfId="28116" xr:uid="{00000000-0005-0000-0000-000047740000}"/>
    <cellStyle name="Normal 4 2 2 2 3 3 3 3" xfId="19970" xr:uid="{00000000-0005-0000-0000-000048740000}"/>
    <cellStyle name="Normal 4 2 2 2 3 3 4" xfId="6259" xr:uid="{00000000-0005-0000-0000-000049740000}"/>
    <cellStyle name="Normal 4 2 2 2 3 3 4 2" xfId="14405" xr:uid="{00000000-0005-0000-0000-00004A740000}"/>
    <cellStyle name="Normal 4 2 2 2 3 3 4 2 2" xfId="30701" xr:uid="{00000000-0005-0000-0000-00004B740000}"/>
    <cellStyle name="Normal 4 2 2 2 3 3 4 3" xfId="22555" xr:uid="{00000000-0005-0000-0000-00004C740000}"/>
    <cellStyle name="Normal 4 2 2 2 3 3 5" xfId="9106" xr:uid="{00000000-0005-0000-0000-00004D740000}"/>
    <cellStyle name="Normal 4 2 2 2 3 3 5 2" xfId="25402" xr:uid="{00000000-0005-0000-0000-00004E740000}"/>
    <cellStyle name="Normal 4 2 2 2 3 3 6" xfId="17256" xr:uid="{00000000-0005-0000-0000-00004F740000}"/>
    <cellStyle name="Normal 4 2 2 2 3 4" xfId="1665" xr:uid="{00000000-0005-0000-0000-000050740000}"/>
    <cellStyle name="Normal 4 2 2 2 3 4 2" xfId="4283" xr:uid="{00000000-0005-0000-0000-000051740000}"/>
    <cellStyle name="Normal 4 2 2 2 3 4 2 2" xfId="12429" xr:uid="{00000000-0005-0000-0000-000052740000}"/>
    <cellStyle name="Normal 4 2 2 2 3 4 2 2 2" xfId="28725" xr:uid="{00000000-0005-0000-0000-000053740000}"/>
    <cellStyle name="Normal 4 2 2 2 3 4 2 3" xfId="20579" xr:uid="{00000000-0005-0000-0000-000054740000}"/>
    <cellStyle name="Normal 4 2 2 2 3 4 3" xfId="6964" xr:uid="{00000000-0005-0000-0000-000055740000}"/>
    <cellStyle name="Normal 4 2 2 2 3 4 3 2" xfId="15110" xr:uid="{00000000-0005-0000-0000-000056740000}"/>
    <cellStyle name="Normal 4 2 2 2 3 4 3 2 2" xfId="31406" xr:uid="{00000000-0005-0000-0000-000057740000}"/>
    <cellStyle name="Normal 4 2 2 2 3 4 3 3" xfId="23260" xr:uid="{00000000-0005-0000-0000-000058740000}"/>
    <cellStyle name="Normal 4 2 2 2 3 4 4" xfId="9811" xr:uid="{00000000-0005-0000-0000-000059740000}"/>
    <cellStyle name="Normal 4 2 2 2 3 4 4 2" xfId="26107" xr:uid="{00000000-0005-0000-0000-00005A740000}"/>
    <cellStyle name="Normal 4 2 2 2 3 4 5" xfId="17961" xr:uid="{00000000-0005-0000-0000-00005B740000}"/>
    <cellStyle name="Normal 4 2 2 2 3 5" xfId="3065" xr:uid="{00000000-0005-0000-0000-00005C740000}"/>
    <cellStyle name="Normal 4 2 2 2 3 5 2" xfId="11211" xr:uid="{00000000-0005-0000-0000-00005D740000}"/>
    <cellStyle name="Normal 4 2 2 2 3 5 2 2" xfId="27507" xr:uid="{00000000-0005-0000-0000-00005E740000}"/>
    <cellStyle name="Normal 4 2 2 2 3 5 3" xfId="19361" xr:uid="{00000000-0005-0000-0000-00005F740000}"/>
    <cellStyle name="Normal 4 2 2 2 3 6" xfId="5554" xr:uid="{00000000-0005-0000-0000-000060740000}"/>
    <cellStyle name="Normal 4 2 2 2 3 6 2" xfId="13700" xr:uid="{00000000-0005-0000-0000-000061740000}"/>
    <cellStyle name="Normal 4 2 2 2 3 6 2 2" xfId="29996" xr:uid="{00000000-0005-0000-0000-000062740000}"/>
    <cellStyle name="Normal 4 2 2 2 3 6 3" xfId="21850" xr:uid="{00000000-0005-0000-0000-000063740000}"/>
    <cellStyle name="Normal 4 2 2 2 3 7" xfId="8401" xr:uid="{00000000-0005-0000-0000-000064740000}"/>
    <cellStyle name="Normal 4 2 2 2 3 7 2" xfId="24697" xr:uid="{00000000-0005-0000-0000-000065740000}"/>
    <cellStyle name="Normal 4 2 2 2 3 8" xfId="16551" xr:uid="{00000000-0005-0000-0000-000066740000}"/>
    <cellStyle name="Normal 4 2 2 2 4" xfId="343" xr:uid="{00000000-0005-0000-0000-000067740000}"/>
    <cellStyle name="Normal 4 2 2 2 4 2" xfId="687" xr:uid="{00000000-0005-0000-0000-000068740000}"/>
    <cellStyle name="Normal 4 2 2 2 4 2 2" xfId="1393" xr:uid="{00000000-0005-0000-0000-000069740000}"/>
    <cellStyle name="Normal 4 2 2 2 4 2 2 2" xfId="2803" xr:uid="{00000000-0005-0000-0000-00006A740000}"/>
    <cellStyle name="Normal 4 2 2 2 4 2 2 2 2" xfId="5262" xr:uid="{00000000-0005-0000-0000-00006B740000}"/>
    <cellStyle name="Normal 4 2 2 2 4 2 2 2 2 2" xfId="13408" xr:uid="{00000000-0005-0000-0000-00006C740000}"/>
    <cellStyle name="Normal 4 2 2 2 4 2 2 2 2 2 2" xfId="29704" xr:uid="{00000000-0005-0000-0000-00006D740000}"/>
    <cellStyle name="Normal 4 2 2 2 4 2 2 2 2 3" xfId="21558" xr:uid="{00000000-0005-0000-0000-00006E740000}"/>
    <cellStyle name="Normal 4 2 2 2 4 2 2 2 3" xfId="8102" xr:uid="{00000000-0005-0000-0000-00006F740000}"/>
    <cellStyle name="Normal 4 2 2 2 4 2 2 2 3 2" xfId="16248" xr:uid="{00000000-0005-0000-0000-000070740000}"/>
    <cellStyle name="Normal 4 2 2 2 4 2 2 2 3 2 2" xfId="32544" xr:uid="{00000000-0005-0000-0000-000071740000}"/>
    <cellStyle name="Normal 4 2 2 2 4 2 2 2 3 3" xfId="24398" xr:uid="{00000000-0005-0000-0000-000072740000}"/>
    <cellStyle name="Normal 4 2 2 2 4 2 2 2 4" xfId="10949" xr:uid="{00000000-0005-0000-0000-000073740000}"/>
    <cellStyle name="Normal 4 2 2 2 4 2 2 2 4 2" xfId="27245" xr:uid="{00000000-0005-0000-0000-000074740000}"/>
    <cellStyle name="Normal 4 2 2 2 4 2 2 2 5" xfId="19099" xr:uid="{00000000-0005-0000-0000-000075740000}"/>
    <cellStyle name="Normal 4 2 2 2 4 2 2 3" xfId="4044" xr:uid="{00000000-0005-0000-0000-000076740000}"/>
    <cellStyle name="Normal 4 2 2 2 4 2 2 3 2" xfId="12190" xr:uid="{00000000-0005-0000-0000-000077740000}"/>
    <cellStyle name="Normal 4 2 2 2 4 2 2 3 2 2" xfId="28486" xr:uid="{00000000-0005-0000-0000-000078740000}"/>
    <cellStyle name="Normal 4 2 2 2 4 2 2 3 3" xfId="20340" xr:uid="{00000000-0005-0000-0000-000079740000}"/>
    <cellStyle name="Normal 4 2 2 2 4 2 2 4" xfId="6692" xr:uid="{00000000-0005-0000-0000-00007A740000}"/>
    <cellStyle name="Normal 4 2 2 2 4 2 2 4 2" xfId="14838" xr:uid="{00000000-0005-0000-0000-00007B740000}"/>
    <cellStyle name="Normal 4 2 2 2 4 2 2 4 2 2" xfId="31134" xr:uid="{00000000-0005-0000-0000-00007C740000}"/>
    <cellStyle name="Normal 4 2 2 2 4 2 2 4 3" xfId="22988" xr:uid="{00000000-0005-0000-0000-00007D740000}"/>
    <cellStyle name="Normal 4 2 2 2 4 2 2 5" xfId="9539" xr:uid="{00000000-0005-0000-0000-00007E740000}"/>
    <cellStyle name="Normal 4 2 2 2 4 2 2 5 2" xfId="25835" xr:uid="{00000000-0005-0000-0000-00007F740000}"/>
    <cellStyle name="Normal 4 2 2 2 4 2 2 6" xfId="17689" xr:uid="{00000000-0005-0000-0000-000080740000}"/>
    <cellStyle name="Normal 4 2 2 2 4 2 3" xfId="2098" xr:uid="{00000000-0005-0000-0000-000081740000}"/>
    <cellStyle name="Normal 4 2 2 2 4 2 3 2" xfId="4653" xr:uid="{00000000-0005-0000-0000-000082740000}"/>
    <cellStyle name="Normal 4 2 2 2 4 2 3 2 2" xfId="12799" xr:uid="{00000000-0005-0000-0000-000083740000}"/>
    <cellStyle name="Normal 4 2 2 2 4 2 3 2 2 2" xfId="29095" xr:uid="{00000000-0005-0000-0000-000084740000}"/>
    <cellStyle name="Normal 4 2 2 2 4 2 3 2 3" xfId="20949" xr:uid="{00000000-0005-0000-0000-000085740000}"/>
    <cellStyle name="Normal 4 2 2 2 4 2 3 3" xfId="7397" xr:uid="{00000000-0005-0000-0000-000086740000}"/>
    <cellStyle name="Normal 4 2 2 2 4 2 3 3 2" xfId="15543" xr:uid="{00000000-0005-0000-0000-000087740000}"/>
    <cellStyle name="Normal 4 2 2 2 4 2 3 3 2 2" xfId="31839" xr:uid="{00000000-0005-0000-0000-000088740000}"/>
    <cellStyle name="Normal 4 2 2 2 4 2 3 3 3" xfId="23693" xr:uid="{00000000-0005-0000-0000-000089740000}"/>
    <cellStyle name="Normal 4 2 2 2 4 2 3 4" xfId="10244" xr:uid="{00000000-0005-0000-0000-00008A740000}"/>
    <cellStyle name="Normal 4 2 2 2 4 2 3 4 2" xfId="26540" xr:uid="{00000000-0005-0000-0000-00008B740000}"/>
    <cellStyle name="Normal 4 2 2 2 4 2 3 5" xfId="18394" xr:uid="{00000000-0005-0000-0000-00008C740000}"/>
    <cellStyle name="Normal 4 2 2 2 4 2 4" xfId="3435" xr:uid="{00000000-0005-0000-0000-00008D740000}"/>
    <cellStyle name="Normal 4 2 2 2 4 2 4 2" xfId="11581" xr:uid="{00000000-0005-0000-0000-00008E740000}"/>
    <cellStyle name="Normal 4 2 2 2 4 2 4 2 2" xfId="27877" xr:uid="{00000000-0005-0000-0000-00008F740000}"/>
    <cellStyle name="Normal 4 2 2 2 4 2 4 3" xfId="19731" xr:uid="{00000000-0005-0000-0000-000090740000}"/>
    <cellStyle name="Normal 4 2 2 2 4 2 5" xfId="5987" xr:uid="{00000000-0005-0000-0000-000091740000}"/>
    <cellStyle name="Normal 4 2 2 2 4 2 5 2" xfId="14133" xr:uid="{00000000-0005-0000-0000-000092740000}"/>
    <cellStyle name="Normal 4 2 2 2 4 2 5 2 2" xfId="30429" xr:uid="{00000000-0005-0000-0000-000093740000}"/>
    <cellStyle name="Normal 4 2 2 2 4 2 5 3" xfId="22283" xr:uid="{00000000-0005-0000-0000-000094740000}"/>
    <cellStyle name="Normal 4 2 2 2 4 2 6" xfId="8834" xr:uid="{00000000-0005-0000-0000-000095740000}"/>
    <cellStyle name="Normal 4 2 2 2 4 2 6 2" xfId="25130" xr:uid="{00000000-0005-0000-0000-000096740000}"/>
    <cellStyle name="Normal 4 2 2 2 4 2 7" xfId="16984" xr:uid="{00000000-0005-0000-0000-000097740000}"/>
    <cellStyle name="Normal 4 2 2 2 4 3" xfId="1049" xr:uid="{00000000-0005-0000-0000-000098740000}"/>
    <cellStyle name="Normal 4 2 2 2 4 3 2" xfId="2459" xr:uid="{00000000-0005-0000-0000-000099740000}"/>
    <cellStyle name="Normal 4 2 2 2 4 3 2 2" xfId="4966" xr:uid="{00000000-0005-0000-0000-00009A740000}"/>
    <cellStyle name="Normal 4 2 2 2 4 3 2 2 2" xfId="13112" xr:uid="{00000000-0005-0000-0000-00009B740000}"/>
    <cellStyle name="Normal 4 2 2 2 4 3 2 2 2 2" xfId="29408" xr:uid="{00000000-0005-0000-0000-00009C740000}"/>
    <cellStyle name="Normal 4 2 2 2 4 3 2 2 3" xfId="21262" xr:uid="{00000000-0005-0000-0000-00009D740000}"/>
    <cellStyle name="Normal 4 2 2 2 4 3 2 3" xfId="7758" xr:uid="{00000000-0005-0000-0000-00009E740000}"/>
    <cellStyle name="Normal 4 2 2 2 4 3 2 3 2" xfId="15904" xr:uid="{00000000-0005-0000-0000-00009F740000}"/>
    <cellStyle name="Normal 4 2 2 2 4 3 2 3 2 2" xfId="32200" xr:uid="{00000000-0005-0000-0000-0000A0740000}"/>
    <cellStyle name="Normal 4 2 2 2 4 3 2 3 3" xfId="24054" xr:uid="{00000000-0005-0000-0000-0000A1740000}"/>
    <cellStyle name="Normal 4 2 2 2 4 3 2 4" xfId="10605" xr:uid="{00000000-0005-0000-0000-0000A2740000}"/>
    <cellStyle name="Normal 4 2 2 2 4 3 2 4 2" xfId="26901" xr:uid="{00000000-0005-0000-0000-0000A3740000}"/>
    <cellStyle name="Normal 4 2 2 2 4 3 2 5" xfId="18755" xr:uid="{00000000-0005-0000-0000-0000A4740000}"/>
    <cellStyle name="Normal 4 2 2 2 4 3 3" xfId="3748" xr:uid="{00000000-0005-0000-0000-0000A5740000}"/>
    <cellStyle name="Normal 4 2 2 2 4 3 3 2" xfId="11894" xr:uid="{00000000-0005-0000-0000-0000A6740000}"/>
    <cellStyle name="Normal 4 2 2 2 4 3 3 2 2" xfId="28190" xr:uid="{00000000-0005-0000-0000-0000A7740000}"/>
    <cellStyle name="Normal 4 2 2 2 4 3 3 3" xfId="20044" xr:uid="{00000000-0005-0000-0000-0000A8740000}"/>
    <cellStyle name="Normal 4 2 2 2 4 3 4" xfId="6348" xr:uid="{00000000-0005-0000-0000-0000A9740000}"/>
    <cellStyle name="Normal 4 2 2 2 4 3 4 2" xfId="14494" xr:uid="{00000000-0005-0000-0000-0000AA740000}"/>
    <cellStyle name="Normal 4 2 2 2 4 3 4 2 2" xfId="30790" xr:uid="{00000000-0005-0000-0000-0000AB740000}"/>
    <cellStyle name="Normal 4 2 2 2 4 3 4 3" xfId="22644" xr:uid="{00000000-0005-0000-0000-0000AC740000}"/>
    <cellStyle name="Normal 4 2 2 2 4 3 5" xfId="9195" xr:uid="{00000000-0005-0000-0000-0000AD740000}"/>
    <cellStyle name="Normal 4 2 2 2 4 3 5 2" xfId="25491" xr:uid="{00000000-0005-0000-0000-0000AE740000}"/>
    <cellStyle name="Normal 4 2 2 2 4 3 6" xfId="17345" xr:uid="{00000000-0005-0000-0000-0000AF740000}"/>
    <cellStyle name="Normal 4 2 2 2 4 4" xfId="1754" xr:uid="{00000000-0005-0000-0000-0000B0740000}"/>
    <cellStyle name="Normal 4 2 2 2 4 4 2" xfId="4357" xr:uid="{00000000-0005-0000-0000-0000B1740000}"/>
    <cellStyle name="Normal 4 2 2 2 4 4 2 2" xfId="12503" xr:uid="{00000000-0005-0000-0000-0000B2740000}"/>
    <cellStyle name="Normal 4 2 2 2 4 4 2 2 2" xfId="28799" xr:uid="{00000000-0005-0000-0000-0000B3740000}"/>
    <cellStyle name="Normal 4 2 2 2 4 4 2 3" xfId="20653" xr:uid="{00000000-0005-0000-0000-0000B4740000}"/>
    <cellStyle name="Normal 4 2 2 2 4 4 3" xfId="7053" xr:uid="{00000000-0005-0000-0000-0000B5740000}"/>
    <cellStyle name="Normal 4 2 2 2 4 4 3 2" xfId="15199" xr:uid="{00000000-0005-0000-0000-0000B6740000}"/>
    <cellStyle name="Normal 4 2 2 2 4 4 3 2 2" xfId="31495" xr:uid="{00000000-0005-0000-0000-0000B7740000}"/>
    <cellStyle name="Normal 4 2 2 2 4 4 3 3" xfId="23349" xr:uid="{00000000-0005-0000-0000-0000B8740000}"/>
    <cellStyle name="Normal 4 2 2 2 4 4 4" xfId="9900" xr:uid="{00000000-0005-0000-0000-0000B9740000}"/>
    <cellStyle name="Normal 4 2 2 2 4 4 4 2" xfId="26196" xr:uid="{00000000-0005-0000-0000-0000BA740000}"/>
    <cellStyle name="Normal 4 2 2 2 4 4 5" xfId="18050" xr:uid="{00000000-0005-0000-0000-0000BB740000}"/>
    <cellStyle name="Normal 4 2 2 2 4 5" xfId="3139" xr:uid="{00000000-0005-0000-0000-0000BC740000}"/>
    <cellStyle name="Normal 4 2 2 2 4 5 2" xfId="11285" xr:uid="{00000000-0005-0000-0000-0000BD740000}"/>
    <cellStyle name="Normal 4 2 2 2 4 5 2 2" xfId="27581" xr:uid="{00000000-0005-0000-0000-0000BE740000}"/>
    <cellStyle name="Normal 4 2 2 2 4 5 3" xfId="19435" xr:uid="{00000000-0005-0000-0000-0000BF740000}"/>
    <cellStyle name="Normal 4 2 2 2 4 6" xfId="5643" xr:uid="{00000000-0005-0000-0000-0000C0740000}"/>
    <cellStyle name="Normal 4 2 2 2 4 6 2" xfId="13789" xr:uid="{00000000-0005-0000-0000-0000C1740000}"/>
    <cellStyle name="Normal 4 2 2 2 4 6 2 2" xfId="30085" xr:uid="{00000000-0005-0000-0000-0000C2740000}"/>
    <cellStyle name="Normal 4 2 2 2 4 6 3" xfId="21939" xr:uid="{00000000-0005-0000-0000-0000C3740000}"/>
    <cellStyle name="Normal 4 2 2 2 4 7" xfId="8490" xr:uid="{00000000-0005-0000-0000-0000C4740000}"/>
    <cellStyle name="Normal 4 2 2 2 4 7 2" xfId="24786" xr:uid="{00000000-0005-0000-0000-0000C5740000}"/>
    <cellStyle name="Normal 4 2 2 2 4 8" xfId="16640" xr:uid="{00000000-0005-0000-0000-0000C6740000}"/>
    <cellStyle name="Normal 4 2 2 2 5" xfId="433" xr:uid="{00000000-0005-0000-0000-0000C7740000}"/>
    <cellStyle name="Normal 4 2 2 2 5 2" xfId="1139" xr:uid="{00000000-0005-0000-0000-0000C8740000}"/>
    <cellStyle name="Normal 4 2 2 2 5 2 2" xfId="2549" xr:uid="{00000000-0005-0000-0000-0000C9740000}"/>
    <cellStyle name="Normal 4 2 2 2 5 2 2 2" xfId="5040" xr:uid="{00000000-0005-0000-0000-0000CA740000}"/>
    <cellStyle name="Normal 4 2 2 2 5 2 2 2 2" xfId="13186" xr:uid="{00000000-0005-0000-0000-0000CB740000}"/>
    <cellStyle name="Normal 4 2 2 2 5 2 2 2 2 2" xfId="29482" xr:uid="{00000000-0005-0000-0000-0000CC740000}"/>
    <cellStyle name="Normal 4 2 2 2 5 2 2 2 3" xfId="21336" xr:uid="{00000000-0005-0000-0000-0000CD740000}"/>
    <cellStyle name="Normal 4 2 2 2 5 2 2 3" xfId="7848" xr:uid="{00000000-0005-0000-0000-0000CE740000}"/>
    <cellStyle name="Normal 4 2 2 2 5 2 2 3 2" xfId="15994" xr:uid="{00000000-0005-0000-0000-0000CF740000}"/>
    <cellStyle name="Normal 4 2 2 2 5 2 2 3 2 2" xfId="32290" xr:uid="{00000000-0005-0000-0000-0000D0740000}"/>
    <cellStyle name="Normal 4 2 2 2 5 2 2 3 3" xfId="24144" xr:uid="{00000000-0005-0000-0000-0000D1740000}"/>
    <cellStyle name="Normal 4 2 2 2 5 2 2 4" xfId="10695" xr:uid="{00000000-0005-0000-0000-0000D2740000}"/>
    <cellStyle name="Normal 4 2 2 2 5 2 2 4 2" xfId="26991" xr:uid="{00000000-0005-0000-0000-0000D3740000}"/>
    <cellStyle name="Normal 4 2 2 2 5 2 2 5" xfId="18845" xr:uid="{00000000-0005-0000-0000-0000D4740000}"/>
    <cellStyle name="Normal 4 2 2 2 5 2 3" xfId="3822" xr:uid="{00000000-0005-0000-0000-0000D5740000}"/>
    <cellStyle name="Normal 4 2 2 2 5 2 3 2" xfId="11968" xr:uid="{00000000-0005-0000-0000-0000D6740000}"/>
    <cellStyle name="Normal 4 2 2 2 5 2 3 2 2" xfId="28264" xr:uid="{00000000-0005-0000-0000-0000D7740000}"/>
    <cellStyle name="Normal 4 2 2 2 5 2 3 3" xfId="20118" xr:uid="{00000000-0005-0000-0000-0000D8740000}"/>
    <cellStyle name="Normal 4 2 2 2 5 2 4" xfId="6438" xr:uid="{00000000-0005-0000-0000-0000D9740000}"/>
    <cellStyle name="Normal 4 2 2 2 5 2 4 2" xfId="14584" xr:uid="{00000000-0005-0000-0000-0000DA740000}"/>
    <cellStyle name="Normal 4 2 2 2 5 2 4 2 2" xfId="30880" xr:uid="{00000000-0005-0000-0000-0000DB740000}"/>
    <cellStyle name="Normal 4 2 2 2 5 2 4 3" xfId="22734" xr:uid="{00000000-0005-0000-0000-0000DC740000}"/>
    <cellStyle name="Normal 4 2 2 2 5 2 5" xfId="9285" xr:uid="{00000000-0005-0000-0000-0000DD740000}"/>
    <cellStyle name="Normal 4 2 2 2 5 2 5 2" xfId="25581" xr:uid="{00000000-0005-0000-0000-0000DE740000}"/>
    <cellStyle name="Normal 4 2 2 2 5 2 6" xfId="17435" xr:uid="{00000000-0005-0000-0000-0000DF740000}"/>
    <cellStyle name="Normal 4 2 2 2 5 3" xfId="1844" xr:uid="{00000000-0005-0000-0000-0000E0740000}"/>
    <cellStyle name="Normal 4 2 2 2 5 3 2" xfId="4431" xr:uid="{00000000-0005-0000-0000-0000E1740000}"/>
    <cellStyle name="Normal 4 2 2 2 5 3 2 2" xfId="12577" xr:uid="{00000000-0005-0000-0000-0000E2740000}"/>
    <cellStyle name="Normal 4 2 2 2 5 3 2 2 2" xfId="28873" xr:uid="{00000000-0005-0000-0000-0000E3740000}"/>
    <cellStyle name="Normal 4 2 2 2 5 3 2 3" xfId="20727" xr:uid="{00000000-0005-0000-0000-0000E4740000}"/>
    <cellStyle name="Normal 4 2 2 2 5 3 3" xfId="7143" xr:uid="{00000000-0005-0000-0000-0000E5740000}"/>
    <cellStyle name="Normal 4 2 2 2 5 3 3 2" xfId="15289" xr:uid="{00000000-0005-0000-0000-0000E6740000}"/>
    <cellStyle name="Normal 4 2 2 2 5 3 3 2 2" xfId="31585" xr:uid="{00000000-0005-0000-0000-0000E7740000}"/>
    <cellStyle name="Normal 4 2 2 2 5 3 3 3" xfId="23439" xr:uid="{00000000-0005-0000-0000-0000E8740000}"/>
    <cellStyle name="Normal 4 2 2 2 5 3 4" xfId="9990" xr:uid="{00000000-0005-0000-0000-0000E9740000}"/>
    <cellStyle name="Normal 4 2 2 2 5 3 4 2" xfId="26286" xr:uid="{00000000-0005-0000-0000-0000EA740000}"/>
    <cellStyle name="Normal 4 2 2 2 5 3 5" xfId="18140" xr:uid="{00000000-0005-0000-0000-0000EB740000}"/>
    <cellStyle name="Normal 4 2 2 2 5 4" xfId="3213" xr:uid="{00000000-0005-0000-0000-0000EC740000}"/>
    <cellStyle name="Normal 4 2 2 2 5 4 2" xfId="11359" xr:uid="{00000000-0005-0000-0000-0000ED740000}"/>
    <cellStyle name="Normal 4 2 2 2 5 4 2 2" xfId="27655" xr:uid="{00000000-0005-0000-0000-0000EE740000}"/>
    <cellStyle name="Normal 4 2 2 2 5 4 3" xfId="19509" xr:uid="{00000000-0005-0000-0000-0000EF740000}"/>
    <cellStyle name="Normal 4 2 2 2 5 5" xfId="5733" xr:uid="{00000000-0005-0000-0000-0000F0740000}"/>
    <cellStyle name="Normal 4 2 2 2 5 5 2" xfId="13879" xr:uid="{00000000-0005-0000-0000-0000F1740000}"/>
    <cellStyle name="Normal 4 2 2 2 5 5 2 2" xfId="30175" xr:uid="{00000000-0005-0000-0000-0000F2740000}"/>
    <cellStyle name="Normal 4 2 2 2 5 5 3" xfId="22029" xr:uid="{00000000-0005-0000-0000-0000F3740000}"/>
    <cellStyle name="Normal 4 2 2 2 5 6" xfId="8580" xr:uid="{00000000-0005-0000-0000-0000F4740000}"/>
    <cellStyle name="Normal 4 2 2 2 5 6 2" xfId="24876" xr:uid="{00000000-0005-0000-0000-0000F5740000}"/>
    <cellStyle name="Normal 4 2 2 2 5 7" xfId="16730" xr:uid="{00000000-0005-0000-0000-0000F6740000}"/>
    <cellStyle name="Normal 4 2 2 2 6" xfId="795" xr:uid="{00000000-0005-0000-0000-0000F7740000}"/>
    <cellStyle name="Normal 4 2 2 2 6 2" xfId="2205" xr:uid="{00000000-0005-0000-0000-0000F8740000}"/>
    <cellStyle name="Normal 4 2 2 2 6 2 2" xfId="4744" xr:uid="{00000000-0005-0000-0000-0000F9740000}"/>
    <cellStyle name="Normal 4 2 2 2 6 2 2 2" xfId="12890" xr:uid="{00000000-0005-0000-0000-0000FA740000}"/>
    <cellStyle name="Normal 4 2 2 2 6 2 2 2 2" xfId="29186" xr:uid="{00000000-0005-0000-0000-0000FB740000}"/>
    <cellStyle name="Normal 4 2 2 2 6 2 2 3" xfId="21040" xr:uid="{00000000-0005-0000-0000-0000FC740000}"/>
    <cellStyle name="Normal 4 2 2 2 6 2 3" xfId="7504" xr:uid="{00000000-0005-0000-0000-0000FD740000}"/>
    <cellStyle name="Normal 4 2 2 2 6 2 3 2" xfId="15650" xr:uid="{00000000-0005-0000-0000-0000FE740000}"/>
    <cellStyle name="Normal 4 2 2 2 6 2 3 2 2" xfId="31946" xr:uid="{00000000-0005-0000-0000-0000FF740000}"/>
    <cellStyle name="Normal 4 2 2 2 6 2 3 3" xfId="23800" xr:uid="{00000000-0005-0000-0000-000000750000}"/>
    <cellStyle name="Normal 4 2 2 2 6 2 4" xfId="10351" xr:uid="{00000000-0005-0000-0000-000001750000}"/>
    <cellStyle name="Normal 4 2 2 2 6 2 4 2" xfId="26647" xr:uid="{00000000-0005-0000-0000-000002750000}"/>
    <cellStyle name="Normal 4 2 2 2 6 2 5" xfId="18501" xr:uid="{00000000-0005-0000-0000-000003750000}"/>
    <cellStyle name="Normal 4 2 2 2 6 3" xfId="3526" xr:uid="{00000000-0005-0000-0000-000004750000}"/>
    <cellStyle name="Normal 4 2 2 2 6 3 2" xfId="11672" xr:uid="{00000000-0005-0000-0000-000005750000}"/>
    <cellStyle name="Normal 4 2 2 2 6 3 2 2" xfId="27968" xr:uid="{00000000-0005-0000-0000-000006750000}"/>
    <cellStyle name="Normal 4 2 2 2 6 3 3" xfId="19822" xr:uid="{00000000-0005-0000-0000-000007750000}"/>
    <cellStyle name="Normal 4 2 2 2 6 4" xfId="6094" xr:uid="{00000000-0005-0000-0000-000008750000}"/>
    <cellStyle name="Normal 4 2 2 2 6 4 2" xfId="14240" xr:uid="{00000000-0005-0000-0000-000009750000}"/>
    <cellStyle name="Normal 4 2 2 2 6 4 2 2" xfId="30536" xr:uid="{00000000-0005-0000-0000-00000A750000}"/>
    <cellStyle name="Normal 4 2 2 2 6 4 3" xfId="22390" xr:uid="{00000000-0005-0000-0000-00000B750000}"/>
    <cellStyle name="Normal 4 2 2 2 6 5" xfId="8941" xr:uid="{00000000-0005-0000-0000-00000C750000}"/>
    <cellStyle name="Normal 4 2 2 2 6 5 2" xfId="25237" xr:uid="{00000000-0005-0000-0000-00000D750000}"/>
    <cellStyle name="Normal 4 2 2 2 6 6" xfId="17091" xr:uid="{00000000-0005-0000-0000-00000E750000}"/>
    <cellStyle name="Normal 4 2 2 2 7" xfId="1500" xr:uid="{00000000-0005-0000-0000-00000F750000}"/>
    <cellStyle name="Normal 4 2 2 2 7 2" xfId="4135" xr:uid="{00000000-0005-0000-0000-000010750000}"/>
    <cellStyle name="Normal 4 2 2 2 7 2 2" xfId="12281" xr:uid="{00000000-0005-0000-0000-000011750000}"/>
    <cellStyle name="Normal 4 2 2 2 7 2 2 2" xfId="28577" xr:uid="{00000000-0005-0000-0000-000012750000}"/>
    <cellStyle name="Normal 4 2 2 2 7 2 3" xfId="20431" xr:uid="{00000000-0005-0000-0000-000013750000}"/>
    <cellStyle name="Normal 4 2 2 2 7 3" xfId="6799" xr:uid="{00000000-0005-0000-0000-000014750000}"/>
    <cellStyle name="Normal 4 2 2 2 7 3 2" xfId="14945" xr:uid="{00000000-0005-0000-0000-000015750000}"/>
    <cellStyle name="Normal 4 2 2 2 7 3 2 2" xfId="31241" xr:uid="{00000000-0005-0000-0000-000016750000}"/>
    <cellStyle name="Normal 4 2 2 2 7 3 3" xfId="23095" xr:uid="{00000000-0005-0000-0000-000017750000}"/>
    <cellStyle name="Normal 4 2 2 2 7 4" xfId="9646" xr:uid="{00000000-0005-0000-0000-000018750000}"/>
    <cellStyle name="Normal 4 2 2 2 7 4 2" xfId="25942" xr:uid="{00000000-0005-0000-0000-000019750000}"/>
    <cellStyle name="Normal 4 2 2 2 7 5" xfId="17796" xr:uid="{00000000-0005-0000-0000-00001A750000}"/>
    <cellStyle name="Normal 4 2 2 2 8" xfId="2917" xr:uid="{00000000-0005-0000-0000-00001B750000}"/>
    <cellStyle name="Normal 4 2 2 2 8 2" xfId="11063" xr:uid="{00000000-0005-0000-0000-00001C750000}"/>
    <cellStyle name="Normal 4 2 2 2 8 2 2" xfId="27359" xr:uid="{00000000-0005-0000-0000-00001D750000}"/>
    <cellStyle name="Normal 4 2 2 2 8 3" xfId="19213" xr:uid="{00000000-0005-0000-0000-00001E750000}"/>
    <cellStyle name="Normal 4 2 2 2 9" xfId="5389" xr:uid="{00000000-0005-0000-0000-00001F750000}"/>
    <cellStyle name="Normal 4 2 2 2 9 2" xfId="13535" xr:uid="{00000000-0005-0000-0000-000020750000}"/>
    <cellStyle name="Normal 4 2 2 2 9 2 2" xfId="29831" xr:uid="{00000000-0005-0000-0000-000021750000}"/>
    <cellStyle name="Normal 4 2 2 2 9 3" xfId="21685" xr:uid="{00000000-0005-0000-0000-000022750000}"/>
    <cellStyle name="Normal 4 2 2 3" xfId="135" xr:uid="{00000000-0005-0000-0000-000023750000}"/>
    <cellStyle name="Normal 4 2 2 3 2" xfId="479" xr:uid="{00000000-0005-0000-0000-000024750000}"/>
    <cellStyle name="Normal 4 2 2 3 2 2" xfId="1185" xr:uid="{00000000-0005-0000-0000-000025750000}"/>
    <cellStyle name="Normal 4 2 2 3 2 2 2" xfId="2595" xr:uid="{00000000-0005-0000-0000-000026750000}"/>
    <cellStyle name="Normal 4 2 2 3 2 2 2 2" xfId="5078" xr:uid="{00000000-0005-0000-0000-000027750000}"/>
    <cellStyle name="Normal 4 2 2 3 2 2 2 2 2" xfId="13224" xr:uid="{00000000-0005-0000-0000-000028750000}"/>
    <cellStyle name="Normal 4 2 2 3 2 2 2 2 2 2" xfId="29520" xr:uid="{00000000-0005-0000-0000-000029750000}"/>
    <cellStyle name="Normal 4 2 2 3 2 2 2 2 3" xfId="21374" xr:uid="{00000000-0005-0000-0000-00002A750000}"/>
    <cellStyle name="Normal 4 2 2 3 2 2 2 3" xfId="7894" xr:uid="{00000000-0005-0000-0000-00002B750000}"/>
    <cellStyle name="Normal 4 2 2 3 2 2 2 3 2" xfId="16040" xr:uid="{00000000-0005-0000-0000-00002C750000}"/>
    <cellStyle name="Normal 4 2 2 3 2 2 2 3 2 2" xfId="32336" xr:uid="{00000000-0005-0000-0000-00002D750000}"/>
    <cellStyle name="Normal 4 2 2 3 2 2 2 3 3" xfId="24190" xr:uid="{00000000-0005-0000-0000-00002E750000}"/>
    <cellStyle name="Normal 4 2 2 3 2 2 2 4" xfId="10741" xr:uid="{00000000-0005-0000-0000-00002F750000}"/>
    <cellStyle name="Normal 4 2 2 3 2 2 2 4 2" xfId="27037" xr:uid="{00000000-0005-0000-0000-000030750000}"/>
    <cellStyle name="Normal 4 2 2 3 2 2 2 5" xfId="18891" xr:uid="{00000000-0005-0000-0000-000031750000}"/>
    <cellStyle name="Normal 4 2 2 3 2 2 3" xfId="3860" xr:uid="{00000000-0005-0000-0000-000032750000}"/>
    <cellStyle name="Normal 4 2 2 3 2 2 3 2" xfId="12006" xr:uid="{00000000-0005-0000-0000-000033750000}"/>
    <cellStyle name="Normal 4 2 2 3 2 2 3 2 2" xfId="28302" xr:uid="{00000000-0005-0000-0000-000034750000}"/>
    <cellStyle name="Normal 4 2 2 3 2 2 3 3" xfId="20156" xr:uid="{00000000-0005-0000-0000-000035750000}"/>
    <cellStyle name="Normal 4 2 2 3 2 2 4" xfId="6484" xr:uid="{00000000-0005-0000-0000-000036750000}"/>
    <cellStyle name="Normal 4 2 2 3 2 2 4 2" xfId="14630" xr:uid="{00000000-0005-0000-0000-000037750000}"/>
    <cellStyle name="Normal 4 2 2 3 2 2 4 2 2" xfId="30926" xr:uid="{00000000-0005-0000-0000-000038750000}"/>
    <cellStyle name="Normal 4 2 2 3 2 2 4 3" xfId="22780" xr:uid="{00000000-0005-0000-0000-000039750000}"/>
    <cellStyle name="Normal 4 2 2 3 2 2 5" xfId="9331" xr:uid="{00000000-0005-0000-0000-00003A750000}"/>
    <cellStyle name="Normal 4 2 2 3 2 2 5 2" xfId="25627" xr:uid="{00000000-0005-0000-0000-00003B750000}"/>
    <cellStyle name="Normal 4 2 2 3 2 2 6" xfId="17481" xr:uid="{00000000-0005-0000-0000-00003C750000}"/>
    <cellStyle name="Normal 4 2 2 3 2 3" xfId="1890" xr:uid="{00000000-0005-0000-0000-00003D750000}"/>
    <cellStyle name="Normal 4 2 2 3 2 3 2" xfId="4469" xr:uid="{00000000-0005-0000-0000-00003E750000}"/>
    <cellStyle name="Normal 4 2 2 3 2 3 2 2" xfId="12615" xr:uid="{00000000-0005-0000-0000-00003F750000}"/>
    <cellStyle name="Normal 4 2 2 3 2 3 2 2 2" xfId="28911" xr:uid="{00000000-0005-0000-0000-000040750000}"/>
    <cellStyle name="Normal 4 2 2 3 2 3 2 3" xfId="20765" xr:uid="{00000000-0005-0000-0000-000041750000}"/>
    <cellStyle name="Normal 4 2 2 3 2 3 3" xfId="7189" xr:uid="{00000000-0005-0000-0000-000042750000}"/>
    <cellStyle name="Normal 4 2 2 3 2 3 3 2" xfId="15335" xr:uid="{00000000-0005-0000-0000-000043750000}"/>
    <cellStyle name="Normal 4 2 2 3 2 3 3 2 2" xfId="31631" xr:uid="{00000000-0005-0000-0000-000044750000}"/>
    <cellStyle name="Normal 4 2 2 3 2 3 3 3" xfId="23485" xr:uid="{00000000-0005-0000-0000-000045750000}"/>
    <cellStyle name="Normal 4 2 2 3 2 3 4" xfId="10036" xr:uid="{00000000-0005-0000-0000-000046750000}"/>
    <cellStyle name="Normal 4 2 2 3 2 3 4 2" xfId="26332" xr:uid="{00000000-0005-0000-0000-000047750000}"/>
    <cellStyle name="Normal 4 2 2 3 2 3 5" xfId="18186" xr:uid="{00000000-0005-0000-0000-000048750000}"/>
    <cellStyle name="Normal 4 2 2 3 2 4" xfId="3251" xr:uid="{00000000-0005-0000-0000-000049750000}"/>
    <cellStyle name="Normal 4 2 2 3 2 4 2" xfId="11397" xr:uid="{00000000-0005-0000-0000-00004A750000}"/>
    <cellStyle name="Normal 4 2 2 3 2 4 2 2" xfId="27693" xr:uid="{00000000-0005-0000-0000-00004B750000}"/>
    <cellStyle name="Normal 4 2 2 3 2 4 3" xfId="19547" xr:uid="{00000000-0005-0000-0000-00004C750000}"/>
    <cellStyle name="Normal 4 2 2 3 2 5" xfId="5779" xr:uid="{00000000-0005-0000-0000-00004D750000}"/>
    <cellStyle name="Normal 4 2 2 3 2 5 2" xfId="13925" xr:uid="{00000000-0005-0000-0000-00004E750000}"/>
    <cellStyle name="Normal 4 2 2 3 2 5 2 2" xfId="30221" xr:uid="{00000000-0005-0000-0000-00004F750000}"/>
    <cellStyle name="Normal 4 2 2 3 2 5 3" xfId="22075" xr:uid="{00000000-0005-0000-0000-000050750000}"/>
    <cellStyle name="Normal 4 2 2 3 2 6" xfId="8626" xr:uid="{00000000-0005-0000-0000-000051750000}"/>
    <cellStyle name="Normal 4 2 2 3 2 6 2" xfId="24922" xr:uid="{00000000-0005-0000-0000-000052750000}"/>
    <cellStyle name="Normal 4 2 2 3 2 7" xfId="16776" xr:uid="{00000000-0005-0000-0000-000053750000}"/>
    <cellStyle name="Normal 4 2 2 3 3" xfId="841" xr:uid="{00000000-0005-0000-0000-000054750000}"/>
    <cellStyle name="Normal 4 2 2 3 3 2" xfId="2251" xr:uid="{00000000-0005-0000-0000-000055750000}"/>
    <cellStyle name="Normal 4 2 2 3 3 2 2" xfId="4782" xr:uid="{00000000-0005-0000-0000-000056750000}"/>
    <cellStyle name="Normal 4 2 2 3 3 2 2 2" xfId="12928" xr:uid="{00000000-0005-0000-0000-000057750000}"/>
    <cellStyle name="Normal 4 2 2 3 3 2 2 2 2" xfId="29224" xr:uid="{00000000-0005-0000-0000-000058750000}"/>
    <cellStyle name="Normal 4 2 2 3 3 2 2 3" xfId="21078" xr:uid="{00000000-0005-0000-0000-000059750000}"/>
    <cellStyle name="Normal 4 2 2 3 3 2 3" xfId="7550" xr:uid="{00000000-0005-0000-0000-00005A750000}"/>
    <cellStyle name="Normal 4 2 2 3 3 2 3 2" xfId="15696" xr:uid="{00000000-0005-0000-0000-00005B750000}"/>
    <cellStyle name="Normal 4 2 2 3 3 2 3 2 2" xfId="31992" xr:uid="{00000000-0005-0000-0000-00005C750000}"/>
    <cellStyle name="Normal 4 2 2 3 3 2 3 3" xfId="23846" xr:uid="{00000000-0005-0000-0000-00005D750000}"/>
    <cellStyle name="Normal 4 2 2 3 3 2 4" xfId="10397" xr:uid="{00000000-0005-0000-0000-00005E750000}"/>
    <cellStyle name="Normal 4 2 2 3 3 2 4 2" xfId="26693" xr:uid="{00000000-0005-0000-0000-00005F750000}"/>
    <cellStyle name="Normal 4 2 2 3 3 2 5" xfId="18547" xr:uid="{00000000-0005-0000-0000-000060750000}"/>
    <cellStyle name="Normal 4 2 2 3 3 3" xfId="3564" xr:uid="{00000000-0005-0000-0000-000061750000}"/>
    <cellStyle name="Normal 4 2 2 3 3 3 2" xfId="11710" xr:uid="{00000000-0005-0000-0000-000062750000}"/>
    <cellStyle name="Normal 4 2 2 3 3 3 2 2" xfId="28006" xr:uid="{00000000-0005-0000-0000-000063750000}"/>
    <cellStyle name="Normal 4 2 2 3 3 3 3" xfId="19860" xr:uid="{00000000-0005-0000-0000-000064750000}"/>
    <cellStyle name="Normal 4 2 2 3 3 4" xfId="6140" xr:uid="{00000000-0005-0000-0000-000065750000}"/>
    <cellStyle name="Normal 4 2 2 3 3 4 2" xfId="14286" xr:uid="{00000000-0005-0000-0000-000066750000}"/>
    <cellStyle name="Normal 4 2 2 3 3 4 2 2" xfId="30582" xr:uid="{00000000-0005-0000-0000-000067750000}"/>
    <cellStyle name="Normal 4 2 2 3 3 4 3" xfId="22436" xr:uid="{00000000-0005-0000-0000-000068750000}"/>
    <cellStyle name="Normal 4 2 2 3 3 5" xfId="8987" xr:uid="{00000000-0005-0000-0000-000069750000}"/>
    <cellStyle name="Normal 4 2 2 3 3 5 2" xfId="25283" xr:uid="{00000000-0005-0000-0000-00006A750000}"/>
    <cellStyle name="Normal 4 2 2 3 3 6" xfId="17137" xr:uid="{00000000-0005-0000-0000-00006B750000}"/>
    <cellStyle name="Normal 4 2 2 3 4" xfId="1546" xr:uid="{00000000-0005-0000-0000-00006C750000}"/>
    <cellStyle name="Normal 4 2 2 3 4 2" xfId="4173" xr:uid="{00000000-0005-0000-0000-00006D750000}"/>
    <cellStyle name="Normal 4 2 2 3 4 2 2" xfId="12319" xr:uid="{00000000-0005-0000-0000-00006E750000}"/>
    <cellStyle name="Normal 4 2 2 3 4 2 2 2" xfId="28615" xr:uid="{00000000-0005-0000-0000-00006F750000}"/>
    <cellStyle name="Normal 4 2 2 3 4 2 3" xfId="20469" xr:uid="{00000000-0005-0000-0000-000070750000}"/>
    <cellStyle name="Normal 4 2 2 3 4 3" xfId="6845" xr:uid="{00000000-0005-0000-0000-000071750000}"/>
    <cellStyle name="Normal 4 2 2 3 4 3 2" xfId="14991" xr:uid="{00000000-0005-0000-0000-000072750000}"/>
    <cellStyle name="Normal 4 2 2 3 4 3 2 2" xfId="31287" xr:uid="{00000000-0005-0000-0000-000073750000}"/>
    <cellStyle name="Normal 4 2 2 3 4 3 3" xfId="23141" xr:uid="{00000000-0005-0000-0000-000074750000}"/>
    <cellStyle name="Normal 4 2 2 3 4 4" xfId="9692" xr:uid="{00000000-0005-0000-0000-000075750000}"/>
    <cellStyle name="Normal 4 2 2 3 4 4 2" xfId="25988" xr:uid="{00000000-0005-0000-0000-000076750000}"/>
    <cellStyle name="Normal 4 2 2 3 4 5" xfId="17842" xr:uid="{00000000-0005-0000-0000-000077750000}"/>
    <cellStyle name="Normal 4 2 2 3 5" xfId="2955" xr:uid="{00000000-0005-0000-0000-000078750000}"/>
    <cellStyle name="Normal 4 2 2 3 5 2" xfId="11101" xr:uid="{00000000-0005-0000-0000-000079750000}"/>
    <cellStyle name="Normal 4 2 2 3 5 2 2" xfId="27397" xr:uid="{00000000-0005-0000-0000-00007A750000}"/>
    <cellStyle name="Normal 4 2 2 3 5 3" xfId="19251" xr:uid="{00000000-0005-0000-0000-00007B750000}"/>
    <cellStyle name="Normal 4 2 2 3 6" xfId="5435" xr:uid="{00000000-0005-0000-0000-00007C750000}"/>
    <cellStyle name="Normal 4 2 2 3 6 2" xfId="13581" xr:uid="{00000000-0005-0000-0000-00007D750000}"/>
    <cellStyle name="Normal 4 2 2 3 6 2 2" xfId="29877" xr:uid="{00000000-0005-0000-0000-00007E750000}"/>
    <cellStyle name="Normal 4 2 2 3 6 3" xfId="21731" xr:uid="{00000000-0005-0000-0000-00007F750000}"/>
    <cellStyle name="Normal 4 2 2 3 7" xfId="8282" xr:uid="{00000000-0005-0000-0000-000080750000}"/>
    <cellStyle name="Normal 4 2 2 3 7 2" xfId="24578" xr:uid="{00000000-0005-0000-0000-000081750000}"/>
    <cellStyle name="Normal 4 2 2 3 8" xfId="16432" xr:uid="{00000000-0005-0000-0000-000082750000}"/>
    <cellStyle name="Normal 4 2 2 4" xfId="218" xr:uid="{00000000-0005-0000-0000-000083750000}"/>
    <cellStyle name="Normal 4 2 2 4 2" xfId="562" xr:uid="{00000000-0005-0000-0000-000084750000}"/>
    <cellStyle name="Normal 4 2 2 4 2 2" xfId="1268" xr:uid="{00000000-0005-0000-0000-000085750000}"/>
    <cellStyle name="Normal 4 2 2 4 2 2 2" xfId="2678" xr:uid="{00000000-0005-0000-0000-000086750000}"/>
    <cellStyle name="Normal 4 2 2 4 2 2 2 2" xfId="5152" xr:uid="{00000000-0005-0000-0000-000087750000}"/>
    <cellStyle name="Normal 4 2 2 4 2 2 2 2 2" xfId="13298" xr:uid="{00000000-0005-0000-0000-000088750000}"/>
    <cellStyle name="Normal 4 2 2 4 2 2 2 2 2 2" xfId="29594" xr:uid="{00000000-0005-0000-0000-000089750000}"/>
    <cellStyle name="Normal 4 2 2 4 2 2 2 2 3" xfId="21448" xr:uid="{00000000-0005-0000-0000-00008A750000}"/>
    <cellStyle name="Normal 4 2 2 4 2 2 2 3" xfId="7977" xr:uid="{00000000-0005-0000-0000-00008B750000}"/>
    <cellStyle name="Normal 4 2 2 4 2 2 2 3 2" xfId="16123" xr:uid="{00000000-0005-0000-0000-00008C750000}"/>
    <cellStyle name="Normal 4 2 2 4 2 2 2 3 2 2" xfId="32419" xr:uid="{00000000-0005-0000-0000-00008D750000}"/>
    <cellStyle name="Normal 4 2 2 4 2 2 2 3 3" xfId="24273" xr:uid="{00000000-0005-0000-0000-00008E750000}"/>
    <cellStyle name="Normal 4 2 2 4 2 2 2 4" xfId="10824" xr:uid="{00000000-0005-0000-0000-00008F750000}"/>
    <cellStyle name="Normal 4 2 2 4 2 2 2 4 2" xfId="27120" xr:uid="{00000000-0005-0000-0000-000090750000}"/>
    <cellStyle name="Normal 4 2 2 4 2 2 2 5" xfId="18974" xr:uid="{00000000-0005-0000-0000-000091750000}"/>
    <cellStyle name="Normal 4 2 2 4 2 2 3" xfId="3934" xr:uid="{00000000-0005-0000-0000-000092750000}"/>
    <cellStyle name="Normal 4 2 2 4 2 2 3 2" xfId="12080" xr:uid="{00000000-0005-0000-0000-000093750000}"/>
    <cellStyle name="Normal 4 2 2 4 2 2 3 2 2" xfId="28376" xr:uid="{00000000-0005-0000-0000-000094750000}"/>
    <cellStyle name="Normal 4 2 2 4 2 2 3 3" xfId="20230" xr:uid="{00000000-0005-0000-0000-000095750000}"/>
    <cellStyle name="Normal 4 2 2 4 2 2 4" xfId="6567" xr:uid="{00000000-0005-0000-0000-000096750000}"/>
    <cellStyle name="Normal 4 2 2 4 2 2 4 2" xfId="14713" xr:uid="{00000000-0005-0000-0000-000097750000}"/>
    <cellStyle name="Normal 4 2 2 4 2 2 4 2 2" xfId="31009" xr:uid="{00000000-0005-0000-0000-000098750000}"/>
    <cellStyle name="Normal 4 2 2 4 2 2 4 3" xfId="22863" xr:uid="{00000000-0005-0000-0000-000099750000}"/>
    <cellStyle name="Normal 4 2 2 4 2 2 5" xfId="9414" xr:uid="{00000000-0005-0000-0000-00009A750000}"/>
    <cellStyle name="Normal 4 2 2 4 2 2 5 2" xfId="25710" xr:uid="{00000000-0005-0000-0000-00009B750000}"/>
    <cellStyle name="Normal 4 2 2 4 2 2 6" xfId="17564" xr:uid="{00000000-0005-0000-0000-00009C750000}"/>
    <cellStyle name="Normal 4 2 2 4 2 3" xfId="1973" xr:uid="{00000000-0005-0000-0000-00009D750000}"/>
    <cellStyle name="Normal 4 2 2 4 2 3 2" xfId="4543" xr:uid="{00000000-0005-0000-0000-00009E750000}"/>
    <cellStyle name="Normal 4 2 2 4 2 3 2 2" xfId="12689" xr:uid="{00000000-0005-0000-0000-00009F750000}"/>
    <cellStyle name="Normal 4 2 2 4 2 3 2 2 2" xfId="28985" xr:uid="{00000000-0005-0000-0000-0000A0750000}"/>
    <cellStyle name="Normal 4 2 2 4 2 3 2 3" xfId="20839" xr:uid="{00000000-0005-0000-0000-0000A1750000}"/>
    <cellStyle name="Normal 4 2 2 4 2 3 3" xfId="7272" xr:uid="{00000000-0005-0000-0000-0000A2750000}"/>
    <cellStyle name="Normal 4 2 2 4 2 3 3 2" xfId="15418" xr:uid="{00000000-0005-0000-0000-0000A3750000}"/>
    <cellStyle name="Normal 4 2 2 4 2 3 3 2 2" xfId="31714" xr:uid="{00000000-0005-0000-0000-0000A4750000}"/>
    <cellStyle name="Normal 4 2 2 4 2 3 3 3" xfId="23568" xr:uid="{00000000-0005-0000-0000-0000A5750000}"/>
    <cellStyle name="Normal 4 2 2 4 2 3 4" xfId="10119" xr:uid="{00000000-0005-0000-0000-0000A6750000}"/>
    <cellStyle name="Normal 4 2 2 4 2 3 4 2" xfId="26415" xr:uid="{00000000-0005-0000-0000-0000A7750000}"/>
    <cellStyle name="Normal 4 2 2 4 2 3 5" xfId="18269" xr:uid="{00000000-0005-0000-0000-0000A8750000}"/>
    <cellStyle name="Normal 4 2 2 4 2 4" xfId="3325" xr:uid="{00000000-0005-0000-0000-0000A9750000}"/>
    <cellStyle name="Normal 4 2 2 4 2 4 2" xfId="11471" xr:uid="{00000000-0005-0000-0000-0000AA750000}"/>
    <cellStyle name="Normal 4 2 2 4 2 4 2 2" xfId="27767" xr:uid="{00000000-0005-0000-0000-0000AB750000}"/>
    <cellStyle name="Normal 4 2 2 4 2 4 3" xfId="19621" xr:uid="{00000000-0005-0000-0000-0000AC750000}"/>
    <cellStyle name="Normal 4 2 2 4 2 5" xfId="5862" xr:uid="{00000000-0005-0000-0000-0000AD750000}"/>
    <cellStyle name="Normal 4 2 2 4 2 5 2" xfId="14008" xr:uid="{00000000-0005-0000-0000-0000AE750000}"/>
    <cellStyle name="Normal 4 2 2 4 2 5 2 2" xfId="30304" xr:uid="{00000000-0005-0000-0000-0000AF750000}"/>
    <cellStyle name="Normal 4 2 2 4 2 5 3" xfId="22158" xr:uid="{00000000-0005-0000-0000-0000B0750000}"/>
    <cellStyle name="Normal 4 2 2 4 2 6" xfId="8709" xr:uid="{00000000-0005-0000-0000-0000B1750000}"/>
    <cellStyle name="Normal 4 2 2 4 2 6 2" xfId="25005" xr:uid="{00000000-0005-0000-0000-0000B2750000}"/>
    <cellStyle name="Normal 4 2 2 4 2 7" xfId="16859" xr:uid="{00000000-0005-0000-0000-0000B3750000}"/>
    <cellStyle name="Normal 4 2 2 4 3" xfId="924" xr:uid="{00000000-0005-0000-0000-0000B4750000}"/>
    <cellStyle name="Normal 4 2 2 4 3 2" xfId="2334" xr:uid="{00000000-0005-0000-0000-0000B5750000}"/>
    <cellStyle name="Normal 4 2 2 4 3 2 2" xfId="4856" xr:uid="{00000000-0005-0000-0000-0000B6750000}"/>
    <cellStyle name="Normal 4 2 2 4 3 2 2 2" xfId="13002" xr:uid="{00000000-0005-0000-0000-0000B7750000}"/>
    <cellStyle name="Normal 4 2 2 4 3 2 2 2 2" xfId="29298" xr:uid="{00000000-0005-0000-0000-0000B8750000}"/>
    <cellStyle name="Normal 4 2 2 4 3 2 2 3" xfId="21152" xr:uid="{00000000-0005-0000-0000-0000B9750000}"/>
    <cellStyle name="Normal 4 2 2 4 3 2 3" xfId="7633" xr:uid="{00000000-0005-0000-0000-0000BA750000}"/>
    <cellStyle name="Normal 4 2 2 4 3 2 3 2" xfId="15779" xr:uid="{00000000-0005-0000-0000-0000BB750000}"/>
    <cellStyle name="Normal 4 2 2 4 3 2 3 2 2" xfId="32075" xr:uid="{00000000-0005-0000-0000-0000BC750000}"/>
    <cellStyle name="Normal 4 2 2 4 3 2 3 3" xfId="23929" xr:uid="{00000000-0005-0000-0000-0000BD750000}"/>
    <cellStyle name="Normal 4 2 2 4 3 2 4" xfId="10480" xr:uid="{00000000-0005-0000-0000-0000BE750000}"/>
    <cellStyle name="Normal 4 2 2 4 3 2 4 2" xfId="26776" xr:uid="{00000000-0005-0000-0000-0000BF750000}"/>
    <cellStyle name="Normal 4 2 2 4 3 2 5" xfId="18630" xr:uid="{00000000-0005-0000-0000-0000C0750000}"/>
    <cellStyle name="Normal 4 2 2 4 3 3" xfId="3638" xr:uid="{00000000-0005-0000-0000-0000C1750000}"/>
    <cellStyle name="Normal 4 2 2 4 3 3 2" xfId="11784" xr:uid="{00000000-0005-0000-0000-0000C2750000}"/>
    <cellStyle name="Normal 4 2 2 4 3 3 2 2" xfId="28080" xr:uid="{00000000-0005-0000-0000-0000C3750000}"/>
    <cellStyle name="Normal 4 2 2 4 3 3 3" xfId="19934" xr:uid="{00000000-0005-0000-0000-0000C4750000}"/>
    <cellStyle name="Normal 4 2 2 4 3 4" xfId="6223" xr:uid="{00000000-0005-0000-0000-0000C5750000}"/>
    <cellStyle name="Normal 4 2 2 4 3 4 2" xfId="14369" xr:uid="{00000000-0005-0000-0000-0000C6750000}"/>
    <cellStyle name="Normal 4 2 2 4 3 4 2 2" xfId="30665" xr:uid="{00000000-0005-0000-0000-0000C7750000}"/>
    <cellStyle name="Normal 4 2 2 4 3 4 3" xfId="22519" xr:uid="{00000000-0005-0000-0000-0000C8750000}"/>
    <cellStyle name="Normal 4 2 2 4 3 5" xfId="9070" xr:uid="{00000000-0005-0000-0000-0000C9750000}"/>
    <cellStyle name="Normal 4 2 2 4 3 5 2" xfId="25366" xr:uid="{00000000-0005-0000-0000-0000CA750000}"/>
    <cellStyle name="Normal 4 2 2 4 3 6" xfId="17220" xr:uid="{00000000-0005-0000-0000-0000CB750000}"/>
    <cellStyle name="Normal 4 2 2 4 4" xfId="1629" xr:uid="{00000000-0005-0000-0000-0000CC750000}"/>
    <cellStyle name="Normal 4 2 2 4 4 2" xfId="4247" xr:uid="{00000000-0005-0000-0000-0000CD750000}"/>
    <cellStyle name="Normal 4 2 2 4 4 2 2" xfId="12393" xr:uid="{00000000-0005-0000-0000-0000CE750000}"/>
    <cellStyle name="Normal 4 2 2 4 4 2 2 2" xfId="28689" xr:uid="{00000000-0005-0000-0000-0000CF750000}"/>
    <cellStyle name="Normal 4 2 2 4 4 2 3" xfId="20543" xr:uid="{00000000-0005-0000-0000-0000D0750000}"/>
    <cellStyle name="Normal 4 2 2 4 4 3" xfId="6928" xr:uid="{00000000-0005-0000-0000-0000D1750000}"/>
    <cellStyle name="Normal 4 2 2 4 4 3 2" xfId="15074" xr:uid="{00000000-0005-0000-0000-0000D2750000}"/>
    <cellStyle name="Normal 4 2 2 4 4 3 2 2" xfId="31370" xr:uid="{00000000-0005-0000-0000-0000D3750000}"/>
    <cellStyle name="Normal 4 2 2 4 4 3 3" xfId="23224" xr:uid="{00000000-0005-0000-0000-0000D4750000}"/>
    <cellStyle name="Normal 4 2 2 4 4 4" xfId="9775" xr:uid="{00000000-0005-0000-0000-0000D5750000}"/>
    <cellStyle name="Normal 4 2 2 4 4 4 2" xfId="26071" xr:uid="{00000000-0005-0000-0000-0000D6750000}"/>
    <cellStyle name="Normal 4 2 2 4 4 5" xfId="17925" xr:uid="{00000000-0005-0000-0000-0000D7750000}"/>
    <cellStyle name="Normal 4 2 2 4 5" xfId="3029" xr:uid="{00000000-0005-0000-0000-0000D8750000}"/>
    <cellStyle name="Normal 4 2 2 4 5 2" xfId="11175" xr:uid="{00000000-0005-0000-0000-0000D9750000}"/>
    <cellStyle name="Normal 4 2 2 4 5 2 2" xfId="27471" xr:uid="{00000000-0005-0000-0000-0000DA750000}"/>
    <cellStyle name="Normal 4 2 2 4 5 3" xfId="19325" xr:uid="{00000000-0005-0000-0000-0000DB750000}"/>
    <cellStyle name="Normal 4 2 2 4 6" xfId="5518" xr:uid="{00000000-0005-0000-0000-0000DC750000}"/>
    <cellStyle name="Normal 4 2 2 4 6 2" xfId="13664" xr:uid="{00000000-0005-0000-0000-0000DD750000}"/>
    <cellStyle name="Normal 4 2 2 4 6 2 2" xfId="29960" xr:uid="{00000000-0005-0000-0000-0000DE750000}"/>
    <cellStyle name="Normal 4 2 2 4 6 3" xfId="21814" xr:uid="{00000000-0005-0000-0000-0000DF750000}"/>
    <cellStyle name="Normal 4 2 2 4 7" xfId="8365" xr:uid="{00000000-0005-0000-0000-0000E0750000}"/>
    <cellStyle name="Normal 4 2 2 4 7 2" xfId="24661" xr:uid="{00000000-0005-0000-0000-0000E1750000}"/>
    <cellStyle name="Normal 4 2 2 4 8" xfId="16515" xr:uid="{00000000-0005-0000-0000-0000E2750000}"/>
    <cellStyle name="Normal 4 2 2 5" xfId="299" xr:uid="{00000000-0005-0000-0000-0000E3750000}"/>
    <cellStyle name="Normal 4 2 2 5 2" xfId="643" xr:uid="{00000000-0005-0000-0000-0000E4750000}"/>
    <cellStyle name="Normal 4 2 2 5 2 2" xfId="1349" xr:uid="{00000000-0005-0000-0000-0000E5750000}"/>
    <cellStyle name="Normal 4 2 2 5 2 2 2" xfId="2759" xr:uid="{00000000-0005-0000-0000-0000E6750000}"/>
    <cellStyle name="Normal 4 2 2 5 2 2 2 2" xfId="5226" xr:uid="{00000000-0005-0000-0000-0000E7750000}"/>
    <cellStyle name="Normal 4 2 2 5 2 2 2 2 2" xfId="13372" xr:uid="{00000000-0005-0000-0000-0000E8750000}"/>
    <cellStyle name="Normal 4 2 2 5 2 2 2 2 2 2" xfId="29668" xr:uid="{00000000-0005-0000-0000-0000E9750000}"/>
    <cellStyle name="Normal 4 2 2 5 2 2 2 2 3" xfId="21522" xr:uid="{00000000-0005-0000-0000-0000EA750000}"/>
    <cellStyle name="Normal 4 2 2 5 2 2 2 3" xfId="8058" xr:uid="{00000000-0005-0000-0000-0000EB750000}"/>
    <cellStyle name="Normal 4 2 2 5 2 2 2 3 2" xfId="16204" xr:uid="{00000000-0005-0000-0000-0000EC750000}"/>
    <cellStyle name="Normal 4 2 2 5 2 2 2 3 2 2" xfId="32500" xr:uid="{00000000-0005-0000-0000-0000ED750000}"/>
    <cellStyle name="Normal 4 2 2 5 2 2 2 3 3" xfId="24354" xr:uid="{00000000-0005-0000-0000-0000EE750000}"/>
    <cellStyle name="Normal 4 2 2 5 2 2 2 4" xfId="10905" xr:uid="{00000000-0005-0000-0000-0000EF750000}"/>
    <cellStyle name="Normal 4 2 2 5 2 2 2 4 2" xfId="27201" xr:uid="{00000000-0005-0000-0000-0000F0750000}"/>
    <cellStyle name="Normal 4 2 2 5 2 2 2 5" xfId="19055" xr:uid="{00000000-0005-0000-0000-0000F1750000}"/>
    <cellStyle name="Normal 4 2 2 5 2 2 3" xfId="4008" xr:uid="{00000000-0005-0000-0000-0000F2750000}"/>
    <cellStyle name="Normal 4 2 2 5 2 2 3 2" xfId="12154" xr:uid="{00000000-0005-0000-0000-0000F3750000}"/>
    <cellStyle name="Normal 4 2 2 5 2 2 3 2 2" xfId="28450" xr:uid="{00000000-0005-0000-0000-0000F4750000}"/>
    <cellStyle name="Normal 4 2 2 5 2 2 3 3" xfId="20304" xr:uid="{00000000-0005-0000-0000-0000F5750000}"/>
    <cellStyle name="Normal 4 2 2 5 2 2 4" xfId="6648" xr:uid="{00000000-0005-0000-0000-0000F6750000}"/>
    <cellStyle name="Normal 4 2 2 5 2 2 4 2" xfId="14794" xr:uid="{00000000-0005-0000-0000-0000F7750000}"/>
    <cellStyle name="Normal 4 2 2 5 2 2 4 2 2" xfId="31090" xr:uid="{00000000-0005-0000-0000-0000F8750000}"/>
    <cellStyle name="Normal 4 2 2 5 2 2 4 3" xfId="22944" xr:uid="{00000000-0005-0000-0000-0000F9750000}"/>
    <cellStyle name="Normal 4 2 2 5 2 2 5" xfId="9495" xr:uid="{00000000-0005-0000-0000-0000FA750000}"/>
    <cellStyle name="Normal 4 2 2 5 2 2 5 2" xfId="25791" xr:uid="{00000000-0005-0000-0000-0000FB750000}"/>
    <cellStyle name="Normal 4 2 2 5 2 2 6" xfId="17645" xr:uid="{00000000-0005-0000-0000-0000FC750000}"/>
    <cellStyle name="Normal 4 2 2 5 2 3" xfId="2054" xr:uid="{00000000-0005-0000-0000-0000FD750000}"/>
    <cellStyle name="Normal 4 2 2 5 2 3 2" xfId="4617" xr:uid="{00000000-0005-0000-0000-0000FE750000}"/>
    <cellStyle name="Normal 4 2 2 5 2 3 2 2" xfId="12763" xr:uid="{00000000-0005-0000-0000-0000FF750000}"/>
    <cellStyle name="Normal 4 2 2 5 2 3 2 2 2" xfId="29059" xr:uid="{00000000-0005-0000-0000-000000760000}"/>
    <cellStyle name="Normal 4 2 2 5 2 3 2 3" xfId="20913" xr:uid="{00000000-0005-0000-0000-000001760000}"/>
    <cellStyle name="Normal 4 2 2 5 2 3 3" xfId="7353" xr:uid="{00000000-0005-0000-0000-000002760000}"/>
    <cellStyle name="Normal 4 2 2 5 2 3 3 2" xfId="15499" xr:uid="{00000000-0005-0000-0000-000003760000}"/>
    <cellStyle name="Normal 4 2 2 5 2 3 3 2 2" xfId="31795" xr:uid="{00000000-0005-0000-0000-000004760000}"/>
    <cellStyle name="Normal 4 2 2 5 2 3 3 3" xfId="23649" xr:uid="{00000000-0005-0000-0000-000005760000}"/>
    <cellStyle name="Normal 4 2 2 5 2 3 4" xfId="10200" xr:uid="{00000000-0005-0000-0000-000006760000}"/>
    <cellStyle name="Normal 4 2 2 5 2 3 4 2" xfId="26496" xr:uid="{00000000-0005-0000-0000-000007760000}"/>
    <cellStyle name="Normal 4 2 2 5 2 3 5" xfId="18350" xr:uid="{00000000-0005-0000-0000-000008760000}"/>
    <cellStyle name="Normal 4 2 2 5 2 4" xfId="3399" xr:uid="{00000000-0005-0000-0000-000009760000}"/>
    <cellStyle name="Normal 4 2 2 5 2 4 2" xfId="11545" xr:uid="{00000000-0005-0000-0000-00000A760000}"/>
    <cellStyle name="Normal 4 2 2 5 2 4 2 2" xfId="27841" xr:uid="{00000000-0005-0000-0000-00000B760000}"/>
    <cellStyle name="Normal 4 2 2 5 2 4 3" xfId="19695" xr:uid="{00000000-0005-0000-0000-00000C760000}"/>
    <cellStyle name="Normal 4 2 2 5 2 5" xfId="5943" xr:uid="{00000000-0005-0000-0000-00000D760000}"/>
    <cellStyle name="Normal 4 2 2 5 2 5 2" xfId="14089" xr:uid="{00000000-0005-0000-0000-00000E760000}"/>
    <cellStyle name="Normal 4 2 2 5 2 5 2 2" xfId="30385" xr:uid="{00000000-0005-0000-0000-00000F760000}"/>
    <cellStyle name="Normal 4 2 2 5 2 5 3" xfId="22239" xr:uid="{00000000-0005-0000-0000-000010760000}"/>
    <cellStyle name="Normal 4 2 2 5 2 6" xfId="8790" xr:uid="{00000000-0005-0000-0000-000011760000}"/>
    <cellStyle name="Normal 4 2 2 5 2 6 2" xfId="25086" xr:uid="{00000000-0005-0000-0000-000012760000}"/>
    <cellStyle name="Normal 4 2 2 5 2 7" xfId="16940" xr:uid="{00000000-0005-0000-0000-000013760000}"/>
    <cellStyle name="Normal 4 2 2 5 3" xfId="1005" xr:uid="{00000000-0005-0000-0000-000014760000}"/>
    <cellStyle name="Normal 4 2 2 5 3 2" xfId="2415" xr:uid="{00000000-0005-0000-0000-000015760000}"/>
    <cellStyle name="Normal 4 2 2 5 3 2 2" xfId="4930" xr:uid="{00000000-0005-0000-0000-000016760000}"/>
    <cellStyle name="Normal 4 2 2 5 3 2 2 2" xfId="13076" xr:uid="{00000000-0005-0000-0000-000017760000}"/>
    <cellStyle name="Normal 4 2 2 5 3 2 2 2 2" xfId="29372" xr:uid="{00000000-0005-0000-0000-000018760000}"/>
    <cellStyle name="Normal 4 2 2 5 3 2 2 3" xfId="21226" xr:uid="{00000000-0005-0000-0000-000019760000}"/>
    <cellStyle name="Normal 4 2 2 5 3 2 3" xfId="7714" xr:uid="{00000000-0005-0000-0000-00001A760000}"/>
    <cellStyle name="Normal 4 2 2 5 3 2 3 2" xfId="15860" xr:uid="{00000000-0005-0000-0000-00001B760000}"/>
    <cellStyle name="Normal 4 2 2 5 3 2 3 2 2" xfId="32156" xr:uid="{00000000-0005-0000-0000-00001C760000}"/>
    <cellStyle name="Normal 4 2 2 5 3 2 3 3" xfId="24010" xr:uid="{00000000-0005-0000-0000-00001D760000}"/>
    <cellStyle name="Normal 4 2 2 5 3 2 4" xfId="10561" xr:uid="{00000000-0005-0000-0000-00001E760000}"/>
    <cellStyle name="Normal 4 2 2 5 3 2 4 2" xfId="26857" xr:uid="{00000000-0005-0000-0000-00001F760000}"/>
    <cellStyle name="Normal 4 2 2 5 3 2 5" xfId="18711" xr:uid="{00000000-0005-0000-0000-000020760000}"/>
    <cellStyle name="Normal 4 2 2 5 3 3" xfId="3712" xr:uid="{00000000-0005-0000-0000-000021760000}"/>
    <cellStyle name="Normal 4 2 2 5 3 3 2" xfId="11858" xr:uid="{00000000-0005-0000-0000-000022760000}"/>
    <cellStyle name="Normal 4 2 2 5 3 3 2 2" xfId="28154" xr:uid="{00000000-0005-0000-0000-000023760000}"/>
    <cellStyle name="Normal 4 2 2 5 3 3 3" xfId="20008" xr:uid="{00000000-0005-0000-0000-000024760000}"/>
    <cellStyle name="Normal 4 2 2 5 3 4" xfId="6304" xr:uid="{00000000-0005-0000-0000-000025760000}"/>
    <cellStyle name="Normal 4 2 2 5 3 4 2" xfId="14450" xr:uid="{00000000-0005-0000-0000-000026760000}"/>
    <cellStyle name="Normal 4 2 2 5 3 4 2 2" xfId="30746" xr:uid="{00000000-0005-0000-0000-000027760000}"/>
    <cellStyle name="Normal 4 2 2 5 3 4 3" xfId="22600" xr:uid="{00000000-0005-0000-0000-000028760000}"/>
    <cellStyle name="Normal 4 2 2 5 3 5" xfId="9151" xr:uid="{00000000-0005-0000-0000-000029760000}"/>
    <cellStyle name="Normal 4 2 2 5 3 5 2" xfId="25447" xr:uid="{00000000-0005-0000-0000-00002A760000}"/>
    <cellStyle name="Normal 4 2 2 5 3 6" xfId="17301" xr:uid="{00000000-0005-0000-0000-00002B760000}"/>
    <cellStyle name="Normal 4 2 2 5 4" xfId="1710" xr:uid="{00000000-0005-0000-0000-00002C760000}"/>
    <cellStyle name="Normal 4 2 2 5 4 2" xfId="4321" xr:uid="{00000000-0005-0000-0000-00002D760000}"/>
    <cellStyle name="Normal 4 2 2 5 4 2 2" xfId="12467" xr:uid="{00000000-0005-0000-0000-00002E760000}"/>
    <cellStyle name="Normal 4 2 2 5 4 2 2 2" xfId="28763" xr:uid="{00000000-0005-0000-0000-00002F760000}"/>
    <cellStyle name="Normal 4 2 2 5 4 2 3" xfId="20617" xr:uid="{00000000-0005-0000-0000-000030760000}"/>
    <cellStyle name="Normal 4 2 2 5 4 3" xfId="7009" xr:uid="{00000000-0005-0000-0000-000031760000}"/>
    <cellStyle name="Normal 4 2 2 5 4 3 2" xfId="15155" xr:uid="{00000000-0005-0000-0000-000032760000}"/>
    <cellStyle name="Normal 4 2 2 5 4 3 2 2" xfId="31451" xr:uid="{00000000-0005-0000-0000-000033760000}"/>
    <cellStyle name="Normal 4 2 2 5 4 3 3" xfId="23305" xr:uid="{00000000-0005-0000-0000-000034760000}"/>
    <cellStyle name="Normal 4 2 2 5 4 4" xfId="9856" xr:uid="{00000000-0005-0000-0000-000035760000}"/>
    <cellStyle name="Normal 4 2 2 5 4 4 2" xfId="26152" xr:uid="{00000000-0005-0000-0000-000036760000}"/>
    <cellStyle name="Normal 4 2 2 5 4 5" xfId="18006" xr:uid="{00000000-0005-0000-0000-000037760000}"/>
    <cellStyle name="Normal 4 2 2 5 5" xfId="3103" xr:uid="{00000000-0005-0000-0000-000038760000}"/>
    <cellStyle name="Normal 4 2 2 5 5 2" xfId="11249" xr:uid="{00000000-0005-0000-0000-000039760000}"/>
    <cellStyle name="Normal 4 2 2 5 5 2 2" xfId="27545" xr:uid="{00000000-0005-0000-0000-00003A760000}"/>
    <cellStyle name="Normal 4 2 2 5 5 3" xfId="19399" xr:uid="{00000000-0005-0000-0000-00003B760000}"/>
    <cellStyle name="Normal 4 2 2 5 6" xfId="5599" xr:uid="{00000000-0005-0000-0000-00003C760000}"/>
    <cellStyle name="Normal 4 2 2 5 6 2" xfId="13745" xr:uid="{00000000-0005-0000-0000-00003D760000}"/>
    <cellStyle name="Normal 4 2 2 5 6 2 2" xfId="30041" xr:uid="{00000000-0005-0000-0000-00003E760000}"/>
    <cellStyle name="Normal 4 2 2 5 6 3" xfId="21895" xr:uid="{00000000-0005-0000-0000-00003F760000}"/>
    <cellStyle name="Normal 4 2 2 5 7" xfId="8446" xr:uid="{00000000-0005-0000-0000-000040760000}"/>
    <cellStyle name="Normal 4 2 2 5 7 2" xfId="24742" xr:uid="{00000000-0005-0000-0000-000041760000}"/>
    <cellStyle name="Normal 4 2 2 5 8" xfId="16596" xr:uid="{00000000-0005-0000-0000-000042760000}"/>
    <cellStyle name="Normal 4 2 2 6" xfId="389" xr:uid="{00000000-0005-0000-0000-000043760000}"/>
    <cellStyle name="Normal 4 2 2 6 2" xfId="1095" xr:uid="{00000000-0005-0000-0000-000044760000}"/>
    <cellStyle name="Normal 4 2 2 6 2 2" xfId="2505" xr:uid="{00000000-0005-0000-0000-000045760000}"/>
    <cellStyle name="Normal 4 2 2 6 2 2 2" xfId="5004" xr:uid="{00000000-0005-0000-0000-000046760000}"/>
    <cellStyle name="Normal 4 2 2 6 2 2 2 2" xfId="13150" xr:uid="{00000000-0005-0000-0000-000047760000}"/>
    <cellStyle name="Normal 4 2 2 6 2 2 2 2 2" xfId="29446" xr:uid="{00000000-0005-0000-0000-000048760000}"/>
    <cellStyle name="Normal 4 2 2 6 2 2 2 3" xfId="21300" xr:uid="{00000000-0005-0000-0000-000049760000}"/>
    <cellStyle name="Normal 4 2 2 6 2 2 3" xfId="7804" xr:uid="{00000000-0005-0000-0000-00004A760000}"/>
    <cellStyle name="Normal 4 2 2 6 2 2 3 2" xfId="15950" xr:uid="{00000000-0005-0000-0000-00004B760000}"/>
    <cellStyle name="Normal 4 2 2 6 2 2 3 2 2" xfId="32246" xr:uid="{00000000-0005-0000-0000-00004C760000}"/>
    <cellStyle name="Normal 4 2 2 6 2 2 3 3" xfId="24100" xr:uid="{00000000-0005-0000-0000-00004D760000}"/>
    <cellStyle name="Normal 4 2 2 6 2 2 4" xfId="10651" xr:uid="{00000000-0005-0000-0000-00004E760000}"/>
    <cellStyle name="Normal 4 2 2 6 2 2 4 2" xfId="26947" xr:uid="{00000000-0005-0000-0000-00004F760000}"/>
    <cellStyle name="Normal 4 2 2 6 2 2 5" xfId="18801" xr:uid="{00000000-0005-0000-0000-000050760000}"/>
    <cellStyle name="Normal 4 2 2 6 2 3" xfId="3786" xr:uid="{00000000-0005-0000-0000-000051760000}"/>
    <cellStyle name="Normal 4 2 2 6 2 3 2" xfId="11932" xr:uid="{00000000-0005-0000-0000-000052760000}"/>
    <cellStyle name="Normal 4 2 2 6 2 3 2 2" xfId="28228" xr:uid="{00000000-0005-0000-0000-000053760000}"/>
    <cellStyle name="Normal 4 2 2 6 2 3 3" xfId="20082" xr:uid="{00000000-0005-0000-0000-000054760000}"/>
    <cellStyle name="Normal 4 2 2 6 2 4" xfId="6394" xr:uid="{00000000-0005-0000-0000-000055760000}"/>
    <cellStyle name="Normal 4 2 2 6 2 4 2" xfId="14540" xr:uid="{00000000-0005-0000-0000-000056760000}"/>
    <cellStyle name="Normal 4 2 2 6 2 4 2 2" xfId="30836" xr:uid="{00000000-0005-0000-0000-000057760000}"/>
    <cellStyle name="Normal 4 2 2 6 2 4 3" xfId="22690" xr:uid="{00000000-0005-0000-0000-000058760000}"/>
    <cellStyle name="Normal 4 2 2 6 2 5" xfId="9241" xr:uid="{00000000-0005-0000-0000-000059760000}"/>
    <cellStyle name="Normal 4 2 2 6 2 5 2" xfId="25537" xr:uid="{00000000-0005-0000-0000-00005A760000}"/>
    <cellStyle name="Normal 4 2 2 6 2 6" xfId="17391" xr:uid="{00000000-0005-0000-0000-00005B760000}"/>
    <cellStyle name="Normal 4 2 2 6 3" xfId="1800" xr:uid="{00000000-0005-0000-0000-00005C760000}"/>
    <cellStyle name="Normal 4 2 2 6 3 2" xfId="4395" xr:uid="{00000000-0005-0000-0000-00005D760000}"/>
    <cellStyle name="Normal 4 2 2 6 3 2 2" xfId="12541" xr:uid="{00000000-0005-0000-0000-00005E760000}"/>
    <cellStyle name="Normal 4 2 2 6 3 2 2 2" xfId="28837" xr:uid="{00000000-0005-0000-0000-00005F760000}"/>
    <cellStyle name="Normal 4 2 2 6 3 2 3" xfId="20691" xr:uid="{00000000-0005-0000-0000-000060760000}"/>
    <cellStyle name="Normal 4 2 2 6 3 3" xfId="7099" xr:uid="{00000000-0005-0000-0000-000061760000}"/>
    <cellStyle name="Normal 4 2 2 6 3 3 2" xfId="15245" xr:uid="{00000000-0005-0000-0000-000062760000}"/>
    <cellStyle name="Normal 4 2 2 6 3 3 2 2" xfId="31541" xr:uid="{00000000-0005-0000-0000-000063760000}"/>
    <cellStyle name="Normal 4 2 2 6 3 3 3" xfId="23395" xr:uid="{00000000-0005-0000-0000-000064760000}"/>
    <cellStyle name="Normal 4 2 2 6 3 4" xfId="9946" xr:uid="{00000000-0005-0000-0000-000065760000}"/>
    <cellStyle name="Normal 4 2 2 6 3 4 2" xfId="26242" xr:uid="{00000000-0005-0000-0000-000066760000}"/>
    <cellStyle name="Normal 4 2 2 6 3 5" xfId="18096" xr:uid="{00000000-0005-0000-0000-000067760000}"/>
    <cellStyle name="Normal 4 2 2 6 4" xfId="3177" xr:uid="{00000000-0005-0000-0000-000068760000}"/>
    <cellStyle name="Normal 4 2 2 6 4 2" xfId="11323" xr:uid="{00000000-0005-0000-0000-000069760000}"/>
    <cellStyle name="Normal 4 2 2 6 4 2 2" xfId="27619" xr:uid="{00000000-0005-0000-0000-00006A760000}"/>
    <cellStyle name="Normal 4 2 2 6 4 3" xfId="19473" xr:uid="{00000000-0005-0000-0000-00006B760000}"/>
    <cellStyle name="Normal 4 2 2 6 5" xfId="5689" xr:uid="{00000000-0005-0000-0000-00006C760000}"/>
    <cellStyle name="Normal 4 2 2 6 5 2" xfId="13835" xr:uid="{00000000-0005-0000-0000-00006D760000}"/>
    <cellStyle name="Normal 4 2 2 6 5 2 2" xfId="30131" xr:uid="{00000000-0005-0000-0000-00006E760000}"/>
    <cellStyle name="Normal 4 2 2 6 5 3" xfId="21985" xr:uid="{00000000-0005-0000-0000-00006F760000}"/>
    <cellStyle name="Normal 4 2 2 6 6" xfId="8536" xr:uid="{00000000-0005-0000-0000-000070760000}"/>
    <cellStyle name="Normal 4 2 2 6 6 2" xfId="24832" xr:uid="{00000000-0005-0000-0000-000071760000}"/>
    <cellStyle name="Normal 4 2 2 6 7" xfId="16686" xr:uid="{00000000-0005-0000-0000-000072760000}"/>
    <cellStyle name="Normal 4 2 2 7" xfId="751" xr:uid="{00000000-0005-0000-0000-000073760000}"/>
    <cellStyle name="Normal 4 2 2 7 2" xfId="2161" xr:uid="{00000000-0005-0000-0000-000074760000}"/>
    <cellStyle name="Normal 4 2 2 7 2 2" xfId="4708" xr:uid="{00000000-0005-0000-0000-000075760000}"/>
    <cellStyle name="Normal 4 2 2 7 2 2 2" xfId="12854" xr:uid="{00000000-0005-0000-0000-000076760000}"/>
    <cellStyle name="Normal 4 2 2 7 2 2 2 2" xfId="29150" xr:uid="{00000000-0005-0000-0000-000077760000}"/>
    <cellStyle name="Normal 4 2 2 7 2 2 3" xfId="21004" xr:uid="{00000000-0005-0000-0000-000078760000}"/>
    <cellStyle name="Normal 4 2 2 7 2 3" xfId="7460" xr:uid="{00000000-0005-0000-0000-000079760000}"/>
    <cellStyle name="Normal 4 2 2 7 2 3 2" xfId="15606" xr:uid="{00000000-0005-0000-0000-00007A760000}"/>
    <cellStyle name="Normal 4 2 2 7 2 3 2 2" xfId="31902" xr:uid="{00000000-0005-0000-0000-00007B760000}"/>
    <cellStyle name="Normal 4 2 2 7 2 3 3" xfId="23756" xr:uid="{00000000-0005-0000-0000-00007C760000}"/>
    <cellStyle name="Normal 4 2 2 7 2 4" xfId="10307" xr:uid="{00000000-0005-0000-0000-00007D760000}"/>
    <cellStyle name="Normal 4 2 2 7 2 4 2" xfId="26603" xr:uid="{00000000-0005-0000-0000-00007E760000}"/>
    <cellStyle name="Normal 4 2 2 7 2 5" xfId="18457" xr:uid="{00000000-0005-0000-0000-00007F760000}"/>
    <cellStyle name="Normal 4 2 2 7 3" xfId="3490" xr:uid="{00000000-0005-0000-0000-000080760000}"/>
    <cellStyle name="Normal 4 2 2 7 3 2" xfId="11636" xr:uid="{00000000-0005-0000-0000-000081760000}"/>
    <cellStyle name="Normal 4 2 2 7 3 2 2" xfId="27932" xr:uid="{00000000-0005-0000-0000-000082760000}"/>
    <cellStyle name="Normal 4 2 2 7 3 3" xfId="19786" xr:uid="{00000000-0005-0000-0000-000083760000}"/>
    <cellStyle name="Normal 4 2 2 7 4" xfId="6050" xr:uid="{00000000-0005-0000-0000-000084760000}"/>
    <cellStyle name="Normal 4 2 2 7 4 2" xfId="14196" xr:uid="{00000000-0005-0000-0000-000085760000}"/>
    <cellStyle name="Normal 4 2 2 7 4 2 2" xfId="30492" xr:uid="{00000000-0005-0000-0000-000086760000}"/>
    <cellStyle name="Normal 4 2 2 7 4 3" xfId="22346" xr:uid="{00000000-0005-0000-0000-000087760000}"/>
    <cellStyle name="Normal 4 2 2 7 5" xfId="8897" xr:uid="{00000000-0005-0000-0000-000088760000}"/>
    <cellStyle name="Normal 4 2 2 7 5 2" xfId="25193" xr:uid="{00000000-0005-0000-0000-000089760000}"/>
    <cellStyle name="Normal 4 2 2 7 6" xfId="17047" xr:uid="{00000000-0005-0000-0000-00008A760000}"/>
    <cellStyle name="Normal 4 2 2 8" xfId="1456" xr:uid="{00000000-0005-0000-0000-00008B760000}"/>
    <cellStyle name="Normal 4 2 2 8 2" xfId="4099" xr:uid="{00000000-0005-0000-0000-00008C760000}"/>
    <cellStyle name="Normal 4 2 2 8 2 2" xfId="12245" xr:uid="{00000000-0005-0000-0000-00008D760000}"/>
    <cellStyle name="Normal 4 2 2 8 2 2 2" xfId="28541" xr:uid="{00000000-0005-0000-0000-00008E760000}"/>
    <cellStyle name="Normal 4 2 2 8 2 3" xfId="20395" xr:uid="{00000000-0005-0000-0000-00008F760000}"/>
    <cellStyle name="Normal 4 2 2 8 3" xfId="6755" xr:uid="{00000000-0005-0000-0000-000090760000}"/>
    <cellStyle name="Normal 4 2 2 8 3 2" xfId="14901" xr:uid="{00000000-0005-0000-0000-000091760000}"/>
    <cellStyle name="Normal 4 2 2 8 3 2 2" xfId="31197" xr:uid="{00000000-0005-0000-0000-000092760000}"/>
    <cellStyle name="Normal 4 2 2 8 3 3" xfId="23051" xr:uid="{00000000-0005-0000-0000-000093760000}"/>
    <cellStyle name="Normal 4 2 2 8 4" xfId="9602" xr:uid="{00000000-0005-0000-0000-000094760000}"/>
    <cellStyle name="Normal 4 2 2 8 4 2" xfId="25898" xr:uid="{00000000-0005-0000-0000-000095760000}"/>
    <cellStyle name="Normal 4 2 2 8 5" xfId="17752" xr:uid="{00000000-0005-0000-0000-000096760000}"/>
    <cellStyle name="Normal 4 2 2 9" xfId="2881" xr:uid="{00000000-0005-0000-0000-000097760000}"/>
    <cellStyle name="Normal 4 2 2 9 2" xfId="11027" xr:uid="{00000000-0005-0000-0000-000098760000}"/>
    <cellStyle name="Normal 4 2 2 9 2 2" xfId="27323" xr:uid="{00000000-0005-0000-0000-000099760000}"/>
    <cellStyle name="Normal 4 2 2 9 3" xfId="19177" xr:uid="{00000000-0005-0000-0000-00009A760000}"/>
    <cellStyle name="Normal 4 2 3" xfId="67" xr:uid="{00000000-0005-0000-0000-00009B760000}"/>
    <cellStyle name="Normal 4 2 3 10" xfId="8214" xr:uid="{00000000-0005-0000-0000-00009C760000}"/>
    <cellStyle name="Normal 4 2 3 10 2" xfId="24510" xr:uid="{00000000-0005-0000-0000-00009D760000}"/>
    <cellStyle name="Normal 4 2 3 11" xfId="16364" xr:uid="{00000000-0005-0000-0000-00009E760000}"/>
    <cellStyle name="Normal 4 2 3 2" xfId="157" xr:uid="{00000000-0005-0000-0000-00009F760000}"/>
    <cellStyle name="Normal 4 2 3 2 2" xfId="501" xr:uid="{00000000-0005-0000-0000-0000A0760000}"/>
    <cellStyle name="Normal 4 2 3 2 2 2" xfId="1207" xr:uid="{00000000-0005-0000-0000-0000A1760000}"/>
    <cellStyle name="Normal 4 2 3 2 2 2 2" xfId="2617" xr:uid="{00000000-0005-0000-0000-0000A2760000}"/>
    <cellStyle name="Normal 4 2 3 2 2 2 2 2" xfId="5096" xr:uid="{00000000-0005-0000-0000-0000A3760000}"/>
    <cellStyle name="Normal 4 2 3 2 2 2 2 2 2" xfId="13242" xr:uid="{00000000-0005-0000-0000-0000A4760000}"/>
    <cellStyle name="Normal 4 2 3 2 2 2 2 2 2 2" xfId="29538" xr:uid="{00000000-0005-0000-0000-0000A5760000}"/>
    <cellStyle name="Normal 4 2 3 2 2 2 2 2 3" xfId="21392" xr:uid="{00000000-0005-0000-0000-0000A6760000}"/>
    <cellStyle name="Normal 4 2 3 2 2 2 2 3" xfId="7916" xr:uid="{00000000-0005-0000-0000-0000A7760000}"/>
    <cellStyle name="Normal 4 2 3 2 2 2 2 3 2" xfId="16062" xr:uid="{00000000-0005-0000-0000-0000A8760000}"/>
    <cellStyle name="Normal 4 2 3 2 2 2 2 3 2 2" xfId="32358" xr:uid="{00000000-0005-0000-0000-0000A9760000}"/>
    <cellStyle name="Normal 4 2 3 2 2 2 2 3 3" xfId="24212" xr:uid="{00000000-0005-0000-0000-0000AA760000}"/>
    <cellStyle name="Normal 4 2 3 2 2 2 2 4" xfId="10763" xr:uid="{00000000-0005-0000-0000-0000AB760000}"/>
    <cellStyle name="Normal 4 2 3 2 2 2 2 4 2" xfId="27059" xr:uid="{00000000-0005-0000-0000-0000AC760000}"/>
    <cellStyle name="Normal 4 2 3 2 2 2 2 5" xfId="18913" xr:uid="{00000000-0005-0000-0000-0000AD760000}"/>
    <cellStyle name="Normal 4 2 3 2 2 2 3" xfId="3878" xr:uid="{00000000-0005-0000-0000-0000AE760000}"/>
    <cellStyle name="Normal 4 2 3 2 2 2 3 2" xfId="12024" xr:uid="{00000000-0005-0000-0000-0000AF760000}"/>
    <cellStyle name="Normal 4 2 3 2 2 2 3 2 2" xfId="28320" xr:uid="{00000000-0005-0000-0000-0000B0760000}"/>
    <cellStyle name="Normal 4 2 3 2 2 2 3 3" xfId="20174" xr:uid="{00000000-0005-0000-0000-0000B1760000}"/>
    <cellStyle name="Normal 4 2 3 2 2 2 4" xfId="6506" xr:uid="{00000000-0005-0000-0000-0000B2760000}"/>
    <cellStyle name="Normal 4 2 3 2 2 2 4 2" xfId="14652" xr:uid="{00000000-0005-0000-0000-0000B3760000}"/>
    <cellStyle name="Normal 4 2 3 2 2 2 4 2 2" xfId="30948" xr:uid="{00000000-0005-0000-0000-0000B4760000}"/>
    <cellStyle name="Normal 4 2 3 2 2 2 4 3" xfId="22802" xr:uid="{00000000-0005-0000-0000-0000B5760000}"/>
    <cellStyle name="Normal 4 2 3 2 2 2 5" xfId="9353" xr:uid="{00000000-0005-0000-0000-0000B6760000}"/>
    <cellStyle name="Normal 4 2 3 2 2 2 5 2" xfId="25649" xr:uid="{00000000-0005-0000-0000-0000B7760000}"/>
    <cellStyle name="Normal 4 2 3 2 2 2 6" xfId="17503" xr:uid="{00000000-0005-0000-0000-0000B8760000}"/>
    <cellStyle name="Normal 4 2 3 2 2 3" xfId="1912" xr:uid="{00000000-0005-0000-0000-0000B9760000}"/>
    <cellStyle name="Normal 4 2 3 2 2 3 2" xfId="4487" xr:uid="{00000000-0005-0000-0000-0000BA760000}"/>
    <cellStyle name="Normal 4 2 3 2 2 3 2 2" xfId="12633" xr:uid="{00000000-0005-0000-0000-0000BB760000}"/>
    <cellStyle name="Normal 4 2 3 2 2 3 2 2 2" xfId="28929" xr:uid="{00000000-0005-0000-0000-0000BC760000}"/>
    <cellStyle name="Normal 4 2 3 2 2 3 2 3" xfId="20783" xr:uid="{00000000-0005-0000-0000-0000BD760000}"/>
    <cellStyle name="Normal 4 2 3 2 2 3 3" xfId="7211" xr:uid="{00000000-0005-0000-0000-0000BE760000}"/>
    <cellStyle name="Normal 4 2 3 2 2 3 3 2" xfId="15357" xr:uid="{00000000-0005-0000-0000-0000BF760000}"/>
    <cellStyle name="Normal 4 2 3 2 2 3 3 2 2" xfId="31653" xr:uid="{00000000-0005-0000-0000-0000C0760000}"/>
    <cellStyle name="Normal 4 2 3 2 2 3 3 3" xfId="23507" xr:uid="{00000000-0005-0000-0000-0000C1760000}"/>
    <cellStyle name="Normal 4 2 3 2 2 3 4" xfId="10058" xr:uid="{00000000-0005-0000-0000-0000C2760000}"/>
    <cellStyle name="Normal 4 2 3 2 2 3 4 2" xfId="26354" xr:uid="{00000000-0005-0000-0000-0000C3760000}"/>
    <cellStyle name="Normal 4 2 3 2 2 3 5" xfId="18208" xr:uid="{00000000-0005-0000-0000-0000C4760000}"/>
    <cellStyle name="Normal 4 2 3 2 2 4" xfId="3269" xr:uid="{00000000-0005-0000-0000-0000C5760000}"/>
    <cellStyle name="Normal 4 2 3 2 2 4 2" xfId="11415" xr:uid="{00000000-0005-0000-0000-0000C6760000}"/>
    <cellStyle name="Normal 4 2 3 2 2 4 2 2" xfId="27711" xr:uid="{00000000-0005-0000-0000-0000C7760000}"/>
    <cellStyle name="Normal 4 2 3 2 2 4 3" xfId="19565" xr:uid="{00000000-0005-0000-0000-0000C8760000}"/>
    <cellStyle name="Normal 4 2 3 2 2 5" xfId="5801" xr:uid="{00000000-0005-0000-0000-0000C9760000}"/>
    <cellStyle name="Normal 4 2 3 2 2 5 2" xfId="13947" xr:uid="{00000000-0005-0000-0000-0000CA760000}"/>
    <cellStyle name="Normal 4 2 3 2 2 5 2 2" xfId="30243" xr:uid="{00000000-0005-0000-0000-0000CB760000}"/>
    <cellStyle name="Normal 4 2 3 2 2 5 3" xfId="22097" xr:uid="{00000000-0005-0000-0000-0000CC760000}"/>
    <cellStyle name="Normal 4 2 3 2 2 6" xfId="8648" xr:uid="{00000000-0005-0000-0000-0000CD760000}"/>
    <cellStyle name="Normal 4 2 3 2 2 6 2" xfId="24944" xr:uid="{00000000-0005-0000-0000-0000CE760000}"/>
    <cellStyle name="Normal 4 2 3 2 2 7" xfId="16798" xr:uid="{00000000-0005-0000-0000-0000CF760000}"/>
    <cellStyle name="Normal 4 2 3 2 3" xfId="863" xr:uid="{00000000-0005-0000-0000-0000D0760000}"/>
    <cellStyle name="Normal 4 2 3 2 3 2" xfId="2273" xr:uid="{00000000-0005-0000-0000-0000D1760000}"/>
    <cellStyle name="Normal 4 2 3 2 3 2 2" xfId="4800" xr:uid="{00000000-0005-0000-0000-0000D2760000}"/>
    <cellStyle name="Normal 4 2 3 2 3 2 2 2" xfId="12946" xr:uid="{00000000-0005-0000-0000-0000D3760000}"/>
    <cellStyle name="Normal 4 2 3 2 3 2 2 2 2" xfId="29242" xr:uid="{00000000-0005-0000-0000-0000D4760000}"/>
    <cellStyle name="Normal 4 2 3 2 3 2 2 3" xfId="21096" xr:uid="{00000000-0005-0000-0000-0000D5760000}"/>
    <cellStyle name="Normal 4 2 3 2 3 2 3" xfId="7572" xr:uid="{00000000-0005-0000-0000-0000D6760000}"/>
    <cellStyle name="Normal 4 2 3 2 3 2 3 2" xfId="15718" xr:uid="{00000000-0005-0000-0000-0000D7760000}"/>
    <cellStyle name="Normal 4 2 3 2 3 2 3 2 2" xfId="32014" xr:uid="{00000000-0005-0000-0000-0000D8760000}"/>
    <cellStyle name="Normal 4 2 3 2 3 2 3 3" xfId="23868" xr:uid="{00000000-0005-0000-0000-0000D9760000}"/>
    <cellStyle name="Normal 4 2 3 2 3 2 4" xfId="10419" xr:uid="{00000000-0005-0000-0000-0000DA760000}"/>
    <cellStyle name="Normal 4 2 3 2 3 2 4 2" xfId="26715" xr:uid="{00000000-0005-0000-0000-0000DB760000}"/>
    <cellStyle name="Normal 4 2 3 2 3 2 5" xfId="18569" xr:uid="{00000000-0005-0000-0000-0000DC760000}"/>
    <cellStyle name="Normal 4 2 3 2 3 3" xfId="3582" xr:uid="{00000000-0005-0000-0000-0000DD760000}"/>
    <cellStyle name="Normal 4 2 3 2 3 3 2" xfId="11728" xr:uid="{00000000-0005-0000-0000-0000DE760000}"/>
    <cellStyle name="Normal 4 2 3 2 3 3 2 2" xfId="28024" xr:uid="{00000000-0005-0000-0000-0000DF760000}"/>
    <cellStyle name="Normal 4 2 3 2 3 3 3" xfId="19878" xr:uid="{00000000-0005-0000-0000-0000E0760000}"/>
    <cellStyle name="Normal 4 2 3 2 3 4" xfId="6162" xr:uid="{00000000-0005-0000-0000-0000E1760000}"/>
    <cellStyle name="Normal 4 2 3 2 3 4 2" xfId="14308" xr:uid="{00000000-0005-0000-0000-0000E2760000}"/>
    <cellStyle name="Normal 4 2 3 2 3 4 2 2" xfId="30604" xr:uid="{00000000-0005-0000-0000-0000E3760000}"/>
    <cellStyle name="Normal 4 2 3 2 3 4 3" xfId="22458" xr:uid="{00000000-0005-0000-0000-0000E4760000}"/>
    <cellStyle name="Normal 4 2 3 2 3 5" xfId="9009" xr:uid="{00000000-0005-0000-0000-0000E5760000}"/>
    <cellStyle name="Normal 4 2 3 2 3 5 2" xfId="25305" xr:uid="{00000000-0005-0000-0000-0000E6760000}"/>
    <cellStyle name="Normal 4 2 3 2 3 6" xfId="17159" xr:uid="{00000000-0005-0000-0000-0000E7760000}"/>
    <cellStyle name="Normal 4 2 3 2 4" xfId="1568" xr:uid="{00000000-0005-0000-0000-0000E8760000}"/>
    <cellStyle name="Normal 4 2 3 2 4 2" xfId="4191" xr:uid="{00000000-0005-0000-0000-0000E9760000}"/>
    <cellStyle name="Normal 4 2 3 2 4 2 2" xfId="12337" xr:uid="{00000000-0005-0000-0000-0000EA760000}"/>
    <cellStyle name="Normal 4 2 3 2 4 2 2 2" xfId="28633" xr:uid="{00000000-0005-0000-0000-0000EB760000}"/>
    <cellStyle name="Normal 4 2 3 2 4 2 3" xfId="20487" xr:uid="{00000000-0005-0000-0000-0000EC760000}"/>
    <cellStyle name="Normal 4 2 3 2 4 3" xfId="6867" xr:uid="{00000000-0005-0000-0000-0000ED760000}"/>
    <cellStyle name="Normal 4 2 3 2 4 3 2" xfId="15013" xr:uid="{00000000-0005-0000-0000-0000EE760000}"/>
    <cellStyle name="Normal 4 2 3 2 4 3 2 2" xfId="31309" xr:uid="{00000000-0005-0000-0000-0000EF760000}"/>
    <cellStyle name="Normal 4 2 3 2 4 3 3" xfId="23163" xr:uid="{00000000-0005-0000-0000-0000F0760000}"/>
    <cellStyle name="Normal 4 2 3 2 4 4" xfId="9714" xr:uid="{00000000-0005-0000-0000-0000F1760000}"/>
    <cellStyle name="Normal 4 2 3 2 4 4 2" xfId="26010" xr:uid="{00000000-0005-0000-0000-0000F2760000}"/>
    <cellStyle name="Normal 4 2 3 2 4 5" xfId="17864" xr:uid="{00000000-0005-0000-0000-0000F3760000}"/>
    <cellStyle name="Normal 4 2 3 2 5" xfId="2973" xr:uid="{00000000-0005-0000-0000-0000F4760000}"/>
    <cellStyle name="Normal 4 2 3 2 5 2" xfId="11119" xr:uid="{00000000-0005-0000-0000-0000F5760000}"/>
    <cellStyle name="Normal 4 2 3 2 5 2 2" xfId="27415" xr:uid="{00000000-0005-0000-0000-0000F6760000}"/>
    <cellStyle name="Normal 4 2 3 2 5 3" xfId="19269" xr:uid="{00000000-0005-0000-0000-0000F7760000}"/>
    <cellStyle name="Normal 4 2 3 2 6" xfId="5457" xr:uid="{00000000-0005-0000-0000-0000F8760000}"/>
    <cellStyle name="Normal 4 2 3 2 6 2" xfId="13603" xr:uid="{00000000-0005-0000-0000-0000F9760000}"/>
    <cellStyle name="Normal 4 2 3 2 6 2 2" xfId="29899" xr:uid="{00000000-0005-0000-0000-0000FA760000}"/>
    <cellStyle name="Normal 4 2 3 2 6 3" xfId="21753" xr:uid="{00000000-0005-0000-0000-0000FB760000}"/>
    <cellStyle name="Normal 4 2 3 2 7" xfId="8304" xr:uid="{00000000-0005-0000-0000-0000FC760000}"/>
    <cellStyle name="Normal 4 2 3 2 7 2" xfId="24600" xr:uid="{00000000-0005-0000-0000-0000FD760000}"/>
    <cellStyle name="Normal 4 2 3 2 8" xfId="16454" xr:uid="{00000000-0005-0000-0000-0000FE760000}"/>
    <cellStyle name="Normal 4 2 3 3" xfId="236" xr:uid="{00000000-0005-0000-0000-0000FF760000}"/>
    <cellStyle name="Normal 4 2 3 3 2" xfId="580" xr:uid="{00000000-0005-0000-0000-000000770000}"/>
    <cellStyle name="Normal 4 2 3 3 2 2" xfId="1286" xr:uid="{00000000-0005-0000-0000-000001770000}"/>
    <cellStyle name="Normal 4 2 3 3 2 2 2" xfId="2696" xr:uid="{00000000-0005-0000-0000-000002770000}"/>
    <cellStyle name="Normal 4 2 3 3 2 2 2 2" xfId="5170" xr:uid="{00000000-0005-0000-0000-000003770000}"/>
    <cellStyle name="Normal 4 2 3 3 2 2 2 2 2" xfId="13316" xr:uid="{00000000-0005-0000-0000-000004770000}"/>
    <cellStyle name="Normal 4 2 3 3 2 2 2 2 2 2" xfId="29612" xr:uid="{00000000-0005-0000-0000-000005770000}"/>
    <cellStyle name="Normal 4 2 3 3 2 2 2 2 3" xfId="21466" xr:uid="{00000000-0005-0000-0000-000006770000}"/>
    <cellStyle name="Normal 4 2 3 3 2 2 2 3" xfId="7995" xr:uid="{00000000-0005-0000-0000-000007770000}"/>
    <cellStyle name="Normal 4 2 3 3 2 2 2 3 2" xfId="16141" xr:uid="{00000000-0005-0000-0000-000008770000}"/>
    <cellStyle name="Normal 4 2 3 3 2 2 2 3 2 2" xfId="32437" xr:uid="{00000000-0005-0000-0000-000009770000}"/>
    <cellStyle name="Normal 4 2 3 3 2 2 2 3 3" xfId="24291" xr:uid="{00000000-0005-0000-0000-00000A770000}"/>
    <cellStyle name="Normal 4 2 3 3 2 2 2 4" xfId="10842" xr:uid="{00000000-0005-0000-0000-00000B770000}"/>
    <cellStyle name="Normal 4 2 3 3 2 2 2 4 2" xfId="27138" xr:uid="{00000000-0005-0000-0000-00000C770000}"/>
    <cellStyle name="Normal 4 2 3 3 2 2 2 5" xfId="18992" xr:uid="{00000000-0005-0000-0000-00000D770000}"/>
    <cellStyle name="Normal 4 2 3 3 2 2 3" xfId="3952" xr:uid="{00000000-0005-0000-0000-00000E770000}"/>
    <cellStyle name="Normal 4 2 3 3 2 2 3 2" xfId="12098" xr:uid="{00000000-0005-0000-0000-00000F770000}"/>
    <cellStyle name="Normal 4 2 3 3 2 2 3 2 2" xfId="28394" xr:uid="{00000000-0005-0000-0000-000010770000}"/>
    <cellStyle name="Normal 4 2 3 3 2 2 3 3" xfId="20248" xr:uid="{00000000-0005-0000-0000-000011770000}"/>
    <cellStyle name="Normal 4 2 3 3 2 2 4" xfId="6585" xr:uid="{00000000-0005-0000-0000-000012770000}"/>
    <cellStyle name="Normal 4 2 3 3 2 2 4 2" xfId="14731" xr:uid="{00000000-0005-0000-0000-000013770000}"/>
    <cellStyle name="Normal 4 2 3 3 2 2 4 2 2" xfId="31027" xr:uid="{00000000-0005-0000-0000-000014770000}"/>
    <cellStyle name="Normal 4 2 3 3 2 2 4 3" xfId="22881" xr:uid="{00000000-0005-0000-0000-000015770000}"/>
    <cellStyle name="Normal 4 2 3 3 2 2 5" xfId="9432" xr:uid="{00000000-0005-0000-0000-000016770000}"/>
    <cellStyle name="Normal 4 2 3 3 2 2 5 2" xfId="25728" xr:uid="{00000000-0005-0000-0000-000017770000}"/>
    <cellStyle name="Normal 4 2 3 3 2 2 6" xfId="17582" xr:uid="{00000000-0005-0000-0000-000018770000}"/>
    <cellStyle name="Normal 4 2 3 3 2 3" xfId="1991" xr:uid="{00000000-0005-0000-0000-000019770000}"/>
    <cellStyle name="Normal 4 2 3 3 2 3 2" xfId="4561" xr:uid="{00000000-0005-0000-0000-00001A770000}"/>
    <cellStyle name="Normal 4 2 3 3 2 3 2 2" xfId="12707" xr:uid="{00000000-0005-0000-0000-00001B770000}"/>
    <cellStyle name="Normal 4 2 3 3 2 3 2 2 2" xfId="29003" xr:uid="{00000000-0005-0000-0000-00001C770000}"/>
    <cellStyle name="Normal 4 2 3 3 2 3 2 3" xfId="20857" xr:uid="{00000000-0005-0000-0000-00001D770000}"/>
    <cellStyle name="Normal 4 2 3 3 2 3 3" xfId="7290" xr:uid="{00000000-0005-0000-0000-00001E770000}"/>
    <cellStyle name="Normal 4 2 3 3 2 3 3 2" xfId="15436" xr:uid="{00000000-0005-0000-0000-00001F770000}"/>
    <cellStyle name="Normal 4 2 3 3 2 3 3 2 2" xfId="31732" xr:uid="{00000000-0005-0000-0000-000020770000}"/>
    <cellStyle name="Normal 4 2 3 3 2 3 3 3" xfId="23586" xr:uid="{00000000-0005-0000-0000-000021770000}"/>
    <cellStyle name="Normal 4 2 3 3 2 3 4" xfId="10137" xr:uid="{00000000-0005-0000-0000-000022770000}"/>
    <cellStyle name="Normal 4 2 3 3 2 3 4 2" xfId="26433" xr:uid="{00000000-0005-0000-0000-000023770000}"/>
    <cellStyle name="Normal 4 2 3 3 2 3 5" xfId="18287" xr:uid="{00000000-0005-0000-0000-000024770000}"/>
    <cellStyle name="Normal 4 2 3 3 2 4" xfId="3343" xr:uid="{00000000-0005-0000-0000-000025770000}"/>
    <cellStyle name="Normal 4 2 3 3 2 4 2" xfId="11489" xr:uid="{00000000-0005-0000-0000-000026770000}"/>
    <cellStyle name="Normal 4 2 3 3 2 4 2 2" xfId="27785" xr:uid="{00000000-0005-0000-0000-000027770000}"/>
    <cellStyle name="Normal 4 2 3 3 2 4 3" xfId="19639" xr:uid="{00000000-0005-0000-0000-000028770000}"/>
    <cellStyle name="Normal 4 2 3 3 2 5" xfId="5880" xr:uid="{00000000-0005-0000-0000-000029770000}"/>
    <cellStyle name="Normal 4 2 3 3 2 5 2" xfId="14026" xr:uid="{00000000-0005-0000-0000-00002A770000}"/>
    <cellStyle name="Normal 4 2 3 3 2 5 2 2" xfId="30322" xr:uid="{00000000-0005-0000-0000-00002B770000}"/>
    <cellStyle name="Normal 4 2 3 3 2 5 3" xfId="22176" xr:uid="{00000000-0005-0000-0000-00002C770000}"/>
    <cellStyle name="Normal 4 2 3 3 2 6" xfId="8727" xr:uid="{00000000-0005-0000-0000-00002D770000}"/>
    <cellStyle name="Normal 4 2 3 3 2 6 2" xfId="25023" xr:uid="{00000000-0005-0000-0000-00002E770000}"/>
    <cellStyle name="Normal 4 2 3 3 2 7" xfId="16877" xr:uid="{00000000-0005-0000-0000-00002F770000}"/>
    <cellStyle name="Normal 4 2 3 3 3" xfId="942" xr:uid="{00000000-0005-0000-0000-000030770000}"/>
    <cellStyle name="Normal 4 2 3 3 3 2" xfId="2352" xr:uid="{00000000-0005-0000-0000-000031770000}"/>
    <cellStyle name="Normal 4 2 3 3 3 2 2" xfId="4874" xr:uid="{00000000-0005-0000-0000-000032770000}"/>
    <cellStyle name="Normal 4 2 3 3 3 2 2 2" xfId="13020" xr:uid="{00000000-0005-0000-0000-000033770000}"/>
    <cellStyle name="Normal 4 2 3 3 3 2 2 2 2" xfId="29316" xr:uid="{00000000-0005-0000-0000-000034770000}"/>
    <cellStyle name="Normal 4 2 3 3 3 2 2 3" xfId="21170" xr:uid="{00000000-0005-0000-0000-000035770000}"/>
    <cellStyle name="Normal 4 2 3 3 3 2 3" xfId="7651" xr:uid="{00000000-0005-0000-0000-000036770000}"/>
    <cellStyle name="Normal 4 2 3 3 3 2 3 2" xfId="15797" xr:uid="{00000000-0005-0000-0000-000037770000}"/>
    <cellStyle name="Normal 4 2 3 3 3 2 3 2 2" xfId="32093" xr:uid="{00000000-0005-0000-0000-000038770000}"/>
    <cellStyle name="Normal 4 2 3 3 3 2 3 3" xfId="23947" xr:uid="{00000000-0005-0000-0000-000039770000}"/>
    <cellStyle name="Normal 4 2 3 3 3 2 4" xfId="10498" xr:uid="{00000000-0005-0000-0000-00003A770000}"/>
    <cellStyle name="Normal 4 2 3 3 3 2 4 2" xfId="26794" xr:uid="{00000000-0005-0000-0000-00003B770000}"/>
    <cellStyle name="Normal 4 2 3 3 3 2 5" xfId="18648" xr:uid="{00000000-0005-0000-0000-00003C770000}"/>
    <cellStyle name="Normal 4 2 3 3 3 3" xfId="3656" xr:uid="{00000000-0005-0000-0000-00003D770000}"/>
    <cellStyle name="Normal 4 2 3 3 3 3 2" xfId="11802" xr:uid="{00000000-0005-0000-0000-00003E770000}"/>
    <cellStyle name="Normal 4 2 3 3 3 3 2 2" xfId="28098" xr:uid="{00000000-0005-0000-0000-00003F770000}"/>
    <cellStyle name="Normal 4 2 3 3 3 3 3" xfId="19952" xr:uid="{00000000-0005-0000-0000-000040770000}"/>
    <cellStyle name="Normal 4 2 3 3 3 4" xfId="6241" xr:uid="{00000000-0005-0000-0000-000041770000}"/>
    <cellStyle name="Normal 4 2 3 3 3 4 2" xfId="14387" xr:uid="{00000000-0005-0000-0000-000042770000}"/>
    <cellStyle name="Normal 4 2 3 3 3 4 2 2" xfId="30683" xr:uid="{00000000-0005-0000-0000-000043770000}"/>
    <cellStyle name="Normal 4 2 3 3 3 4 3" xfId="22537" xr:uid="{00000000-0005-0000-0000-000044770000}"/>
    <cellStyle name="Normal 4 2 3 3 3 5" xfId="9088" xr:uid="{00000000-0005-0000-0000-000045770000}"/>
    <cellStyle name="Normal 4 2 3 3 3 5 2" xfId="25384" xr:uid="{00000000-0005-0000-0000-000046770000}"/>
    <cellStyle name="Normal 4 2 3 3 3 6" xfId="17238" xr:uid="{00000000-0005-0000-0000-000047770000}"/>
    <cellStyle name="Normal 4 2 3 3 4" xfId="1647" xr:uid="{00000000-0005-0000-0000-000048770000}"/>
    <cellStyle name="Normal 4 2 3 3 4 2" xfId="4265" xr:uid="{00000000-0005-0000-0000-000049770000}"/>
    <cellStyle name="Normal 4 2 3 3 4 2 2" xfId="12411" xr:uid="{00000000-0005-0000-0000-00004A770000}"/>
    <cellStyle name="Normal 4 2 3 3 4 2 2 2" xfId="28707" xr:uid="{00000000-0005-0000-0000-00004B770000}"/>
    <cellStyle name="Normal 4 2 3 3 4 2 3" xfId="20561" xr:uid="{00000000-0005-0000-0000-00004C770000}"/>
    <cellStyle name="Normal 4 2 3 3 4 3" xfId="6946" xr:uid="{00000000-0005-0000-0000-00004D770000}"/>
    <cellStyle name="Normal 4 2 3 3 4 3 2" xfId="15092" xr:uid="{00000000-0005-0000-0000-00004E770000}"/>
    <cellStyle name="Normal 4 2 3 3 4 3 2 2" xfId="31388" xr:uid="{00000000-0005-0000-0000-00004F770000}"/>
    <cellStyle name="Normal 4 2 3 3 4 3 3" xfId="23242" xr:uid="{00000000-0005-0000-0000-000050770000}"/>
    <cellStyle name="Normal 4 2 3 3 4 4" xfId="9793" xr:uid="{00000000-0005-0000-0000-000051770000}"/>
    <cellStyle name="Normal 4 2 3 3 4 4 2" xfId="26089" xr:uid="{00000000-0005-0000-0000-000052770000}"/>
    <cellStyle name="Normal 4 2 3 3 4 5" xfId="17943" xr:uid="{00000000-0005-0000-0000-000053770000}"/>
    <cellStyle name="Normal 4 2 3 3 5" xfId="3047" xr:uid="{00000000-0005-0000-0000-000054770000}"/>
    <cellStyle name="Normal 4 2 3 3 5 2" xfId="11193" xr:uid="{00000000-0005-0000-0000-000055770000}"/>
    <cellStyle name="Normal 4 2 3 3 5 2 2" xfId="27489" xr:uid="{00000000-0005-0000-0000-000056770000}"/>
    <cellStyle name="Normal 4 2 3 3 5 3" xfId="19343" xr:uid="{00000000-0005-0000-0000-000057770000}"/>
    <cellStyle name="Normal 4 2 3 3 6" xfId="5536" xr:uid="{00000000-0005-0000-0000-000058770000}"/>
    <cellStyle name="Normal 4 2 3 3 6 2" xfId="13682" xr:uid="{00000000-0005-0000-0000-000059770000}"/>
    <cellStyle name="Normal 4 2 3 3 6 2 2" xfId="29978" xr:uid="{00000000-0005-0000-0000-00005A770000}"/>
    <cellStyle name="Normal 4 2 3 3 6 3" xfId="21832" xr:uid="{00000000-0005-0000-0000-00005B770000}"/>
    <cellStyle name="Normal 4 2 3 3 7" xfId="8383" xr:uid="{00000000-0005-0000-0000-00005C770000}"/>
    <cellStyle name="Normal 4 2 3 3 7 2" xfId="24679" xr:uid="{00000000-0005-0000-0000-00005D770000}"/>
    <cellStyle name="Normal 4 2 3 3 8" xfId="16533" xr:uid="{00000000-0005-0000-0000-00005E770000}"/>
    <cellStyle name="Normal 4 2 3 4" xfId="321" xr:uid="{00000000-0005-0000-0000-00005F770000}"/>
    <cellStyle name="Normal 4 2 3 4 2" xfId="665" xr:uid="{00000000-0005-0000-0000-000060770000}"/>
    <cellStyle name="Normal 4 2 3 4 2 2" xfId="1371" xr:uid="{00000000-0005-0000-0000-000061770000}"/>
    <cellStyle name="Normal 4 2 3 4 2 2 2" xfId="2781" xr:uid="{00000000-0005-0000-0000-000062770000}"/>
    <cellStyle name="Normal 4 2 3 4 2 2 2 2" xfId="5244" xr:uid="{00000000-0005-0000-0000-000063770000}"/>
    <cellStyle name="Normal 4 2 3 4 2 2 2 2 2" xfId="13390" xr:uid="{00000000-0005-0000-0000-000064770000}"/>
    <cellStyle name="Normal 4 2 3 4 2 2 2 2 2 2" xfId="29686" xr:uid="{00000000-0005-0000-0000-000065770000}"/>
    <cellStyle name="Normal 4 2 3 4 2 2 2 2 3" xfId="21540" xr:uid="{00000000-0005-0000-0000-000066770000}"/>
    <cellStyle name="Normal 4 2 3 4 2 2 2 3" xfId="8080" xr:uid="{00000000-0005-0000-0000-000067770000}"/>
    <cellStyle name="Normal 4 2 3 4 2 2 2 3 2" xfId="16226" xr:uid="{00000000-0005-0000-0000-000068770000}"/>
    <cellStyle name="Normal 4 2 3 4 2 2 2 3 2 2" xfId="32522" xr:uid="{00000000-0005-0000-0000-000069770000}"/>
    <cellStyle name="Normal 4 2 3 4 2 2 2 3 3" xfId="24376" xr:uid="{00000000-0005-0000-0000-00006A770000}"/>
    <cellStyle name="Normal 4 2 3 4 2 2 2 4" xfId="10927" xr:uid="{00000000-0005-0000-0000-00006B770000}"/>
    <cellStyle name="Normal 4 2 3 4 2 2 2 4 2" xfId="27223" xr:uid="{00000000-0005-0000-0000-00006C770000}"/>
    <cellStyle name="Normal 4 2 3 4 2 2 2 5" xfId="19077" xr:uid="{00000000-0005-0000-0000-00006D770000}"/>
    <cellStyle name="Normal 4 2 3 4 2 2 3" xfId="4026" xr:uid="{00000000-0005-0000-0000-00006E770000}"/>
    <cellStyle name="Normal 4 2 3 4 2 2 3 2" xfId="12172" xr:uid="{00000000-0005-0000-0000-00006F770000}"/>
    <cellStyle name="Normal 4 2 3 4 2 2 3 2 2" xfId="28468" xr:uid="{00000000-0005-0000-0000-000070770000}"/>
    <cellStyle name="Normal 4 2 3 4 2 2 3 3" xfId="20322" xr:uid="{00000000-0005-0000-0000-000071770000}"/>
    <cellStyle name="Normal 4 2 3 4 2 2 4" xfId="6670" xr:uid="{00000000-0005-0000-0000-000072770000}"/>
    <cellStyle name="Normal 4 2 3 4 2 2 4 2" xfId="14816" xr:uid="{00000000-0005-0000-0000-000073770000}"/>
    <cellStyle name="Normal 4 2 3 4 2 2 4 2 2" xfId="31112" xr:uid="{00000000-0005-0000-0000-000074770000}"/>
    <cellStyle name="Normal 4 2 3 4 2 2 4 3" xfId="22966" xr:uid="{00000000-0005-0000-0000-000075770000}"/>
    <cellStyle name="Normal 4 2 3 4 2 2 5" xfId="9517" xr:uid="{00000000-0005-0000-0000-000076770000}"/>
    <cellStyle name="Normal 4 2 3 4 2 2 5 2" xfId="25813" xr:uid="{00000000-0005-0000-0000-000077770000}"/>
    <cellStyle name="Normal 4 2 3 4 2 2 6" xfId="17667" xr:uid="{00000000-0005-0000-0000-000078770000}"/>
    <cellStyle name="Normal 4 2 3 4 2 3" xfId="2076" xr:uid="{00000000-0005-0000-0000-000079770000}"/>
    <cellStyle name="Normal 4 2 3 4 2 3 2" xfId="4635" xr:uid="{00000000-0005-0000-0000-00007A770000}"/>
    <cellStyle name="Normal 4 2 3 4 2 3 2 2" xfId="12781" xr:uid="{00000000-0005-0000-0000-00007B770000}"/>
    <cellStyle name="Normal 4 2 3 4 2 3 2 2 2" xfId="29077" xr:uid="{00000000-0005-0000-0000-00007C770000}"/>
    <cellStyle name="Normal 4 2 3 4 2 3 2 3" xfId="20931" xr:uid="{00000000-0005-0000-0000-00007D770000}"/>
    <cellStyle name="Normal 4 2 3 4 2 3 3" xfId="7375" xr:uid="{00000000-0005-0000-0000-00007E770000}"/>
    <cellStyle name="Normal 4 2 3 4 2 3 3 2" xfId="15521" xr:uid="{00000000-0005-0000-0000-00007F770000}"/>
    <cellStyle name="Normal 4 2 3 4 2 3 3 2 2" xfId="31817" xr:uid="{00000000-0005-0000-0000-000080770000}"/>
    <cellStyle name="Normal 4 2 3 4 2 3 3 3" xfId="23671" xr:uid="{00000000-0005-0000-0000-000081770000}"/>
    <cellStyle name="Normal 4 2 3 4 2 3 4" xfId="10222" xr:uid="{00000000-0005-0000-0000-000082770000}"/>
    <cellStyle name="Normal 4 2 3 4 2 3 4 2" xfId="26518" xr:uid="{00000000-0005-0000-0000-000083770000}"/>
    <cellStyle name="Normal 4 2 3 4 2 3 5" xfId="18372" xr:uid="{00000000-0005-0000-0000-000084770000}"/>
    <cellStyle name="Normal 4 2 3 4 2 4" xfId="3417" xr:uid="{00000000-0005-0000-0000-000085770000}"/>
    <cellStyle name="Normal 4 2 3 4 2 4 2" xfId="11563" xr:uid="{00000000-0005-0000-0000-000086770000}"/>
    <cellStyle name="Normal 4 2 3 4 2 4 2 2" xfId="27859" xr:uid="{00000000-0005-0000-0000-000087770000}"/>
    <cellStyle name="Normal 4 2 3 4 2 4 3" xfId="19713" xr:uid="{00000000-0005-0000-0000-000088770000}"/>
    <cellStyle name="Normal 4 2 3 4 2 5" xfId="5965" xr:uid="{00000000-0005-0000-0000-000089770000}"/>
    <cellStyle name="Normal 4 2 3 4 2 5 2" xfId="14111" xr:uid="{00000000-0005-0000-0000-00008A770000}"/>
    <cellStyle name="Normal 4 2 3 4 2 5 2 2" xfId="30407" xr:uid="{00000000-0005-0000-0000-00008B770000}"/>
    <cellStyle name="Normal 4 2 3 4 2 5 3" xfId="22261" xr:uid="{00000000-0005-0000-0000-00008C770000}"/>
    <cellStyle name="Normal 4 2 3 4 2 6" xfId="8812" xr:uid="{00000000-0005-0000-0000-00008D770000}"/>
    <cellStyle name="Normal 4 2 3 4 2 6 2" xfId="25108" xr:uid="{00000000-0005-0000-0000-00008E770000}"/>
    <cellStyle name="Normal 4 2 3 4 2 7" xfId="16962" xr:uid="{00000000-0005-0000-0000-00008F770000}"/>
    <cellStyle name="Normal 4 2 3 4 3" xfId="1027" xr:uid="{00000000-0005-0000-0000-000090770000}"/>
    <cellStyle name="Normal 4 2 3 4 3 2" xfId="2437" xr:uid="{00000000-0005-0000-0000-000091770000}"/>
    <cellStyle name="Normal 4 2 3 4 3 2 2" xfId="4948" xr:uid="{00000000-0005-0000-0000-000092770000}"/>
    <cellStyle name="Normal 4 2 3 4 3 2 2 2" xfId="13094" xr:uid="{00000000-0005-0000-0000-000093770000}"/>
    <cellStyle name="Normal 4 2 3 4 3 2 2 2 2" xfId="29390" xr:uid="{00000000-0005-0000-0000-000094770000}"/>
    <cellStyle name="Normal 4 2 3 4 3 2 2 3" xfId="21244" xr:uid="{00000000-0005-0000-0000-000095770000}"/>
    <cellStyle name="Normal 4 2 3 4 3 2 3" xfId="7736" xr:uid="{00000000-0005-0000-0000-000096770000}"/>
    <cellStyle name="Normal 4 2 3 4 3 2 3 2" xfId="15882" xr:uid="{00000000-0005-0000-0000-000097770000}"/>
    <cellStyle name="Normal 4 2 3 4 3 2 3 2 2" xfId="32178" xr:uid="{00000000-0005-0000-0000-000098770000}"/>
    <cellStyle name="Normal 4 2 3 4 3 2 3 3" xfId="24032" xr:uid="{00000000-0005-0000-0000-000099770000}"/>
    <cellStyle name="Normal 4 2 3 4 3 2 4" xfId="10583" xr:uid="{00000000-0005-0000-0000-00009A770000}"/>
    <cellStyle name="Normal 4 2 3 4 3 2 4 2" xfId="26879" xr:uid="{00000000-0005-0000-0000-00009B770000}"/>
    <cellStyle name="Normal 4 2 3 4 3 2 5" xfId="18733" xr:uid="{00000000-0005-0000-0000-00009C770000}"/>
    <cellStyle name="Normal 4 2 3 4 3 3" xfId="3730" xr:uid="{00000000-0005-0000-0000-00009D770000}"/>
    <cellStyle name="Normal 4 2 3 4 3 3 2" xfId="11876" xr:uid="{00000000-0005-0000-0000-00009E770000}"/>
    <cellStyle name="Normal 4 2 3 4 3 3 2 2" xfId="28172" xr:uid="{00000000-0005-0000-0000-00009F770000}"/>
    <cellStyle name="Normal 4 2 3 4 3 3 3" xfId="20026" xr:uid="{00000000-0005-0000-0000-0000A0770000}"/>
    <cellStyle name="Normal 4 2 3 4 3 4" xfId="6326" xr:uid="{00000000-0005-0000-0000-0000A1770000}"/>
    <cellStyle name="Normal 4 2 3 4 3 4 2" xfId="14472" xr:uid="{00000000-0005-0000-0000-0000A2770000}"/>
    <cellStyle name="Normal 4 2 3 4 3 4 2 2" xfId="30768" xr:uid="{00000000-0005-0000-0000-0000A3770000}"/>
    <cellStyle name="Normal 4 2 3 4 3 4 3" xfId="22622" xr:uid="{00000000-0005-0000-0000-0000A4770000}"/>
    <cellStyle name="Normal 4 2 3 4 3 5" xfId="9173" xr:uid="{00000000-0005-0000-0000-0000A5770000}"/>
    <cellStyle name="Normal 4 2 3 4 3 5 2" xfId="25469" xr:uid="{00000000-0005-0000-0000-0000A6770000}"/>
    <cellStyle name="Normal 4 2 3 4 3 6" xfId="17323" xr:uid="{00000000-0005-0000-0000-0000A7770000}"/>
    <cellStyle name="Normal 4 2 3 4 4" xfId="1732" xr:uid="{00000000-0005-0000-0000-0000A8770000}"/>
    <cellStyle name="Normal 4 2 3 4 4 2" xfId="4339" xr:uid="{00000000-0005-0000-0000-0000A9770000}"/>
    <cellStyle name="Normal 4 2 3 4 4 2 2" xfId="12485" xr:uid="{00000000-0005-0000-0000-0000AA770000}"/>
    <cellStyle name="Normal 4 2 3 4 4 2 2 2" xfId="28781" xr:uid="{00000000-0005-0000-0000-0000AB770000}"/>
    <cellStyle name="Normal 4 2 3 4 4 2 3" xfId="20635" xr:uid="{00000000-0005-0000-0000-0000AC770000}"/>
    <cellStyle name="Normal 4 2 3 4 4 3" xfId="7031" xr:uid="{00000000-0005-0000-0000-0000AD770000}"/>
    <cellStyle name="Normal 4 2 3 4 4 3 2" xfId="15177" xr:uid="{00000000-0005-0000-0000-0000AE770000}"/>
    <cellStyle name="Normal 4 2 3 4 4 3 2 2" xfId="31473" xr:uid="{00000000-0005-0000-0000-0000AF770000}"/>
    <cellStyle name="Normal 4 2 3 4 4 3 3" xfId="23327" xr:uid="{00000000-0005-0000-0000-0000B0770000}"/>
    <cellStyle name="Normal 4 2 3 4 4 4" xfId="9878" xr:uid="{00000000-0005-0000-0000-0000B1770000}"/>
    <cellStyle name="Normal 4 2 3 4 4 4 2" xfId="26174" xr:uid="{00000000-0005-0000-0000-0000B2770000}"/>
    <cellStyle name="Normal 4 2 3 4 4 5" xfId="18028" xr:uid="{00000000-0005-0000-0000-0000B3770000}"/>
    <cellStyle name="Normal 4 2 3 4 5" xfId="3121" xr:uid="{00000000-0005-0000-0000-0000B4770000}"/>
    <cellStyle name="Normal 4 2 3 4 5 2" xfId="11267" xr:uid="{00000000-0005-0000-0000-0000B5770000}"/>
    <cellStyle name="Normal 4 2 3 4 5 2 2" xfId="27563" xr:uid="{00000000-0005-0000-0000-0000B6770000}"/>
    <cellStyle name="Normal 4 2 3 4 5 3" xfId="19417" xr:uid="{00000000-0005-0000-0000-0000B7770000}"/>
    <cellStyle name="Normal 4 2 3 4 6" xfId="5621" xr:uid="{00000000-0005-0000-0000-0000B8770000}"/>
    <cellStyle name="Normal 4 2 3 4 6 2" xfId="13767" xr:uid="{00000000-0005-0000-0000-0000B9770000}"/>
    <cellStyle name="Normal 4 2 3 4 6 2 2" xfId="30063" xr:uid="{00000000-0005-0000-0000-0000BA770000}"/>
    <cellStyle name="Normal 4 2 3 4 6 3" xfId="21917" xr:uid="{00000000-0005-0000-0000-0000BB770000}"/>
    <cellStyle name="Normal 4 2 3 4 7" xfId="8468" xr:uid="{00000000-0005-0000-0000-0000BC770000}"/>
    <cellStyle name="Normal 4 2 3 4 7 2" xfId="24764" xr:uid="{00000000-0005-0000-0000-0000BD770000}"/>
    <cellStyle name="Normal 4 2 3 4 8" xfId="16618" xr:uid="{00000000-0005-0000-0000-0000BE770000}"/>
    <cellStyle name="Normal 4 2 3 5" xfId="411" xr:uid="{00000000-0005-0000-0000-0000BF770000}"/>
    <cellStyle name="Normal 4 2 3 5 2" xfId="1117" xr:uid="{00000000-0005-0000-0000-0000C0770000}"/>
    <cellStyle name="Normal 4 2 3 5 2 2" xfId="2527" xr:uid="{00000000-0005-0000-0000-0000C1770000}"/>
    <cellStyle name="Normal 4 2 3 5 2 2 2" xfId="5022" xr:uid="{00000000-0005-0000-0000-0000C2770000}"/>
    <cellStyle name="Normal 4 2 3 5 2 2 2 2" xfId="13168" xr:uid="{00000000-0005-0000-0000-0000C3770000}"/>
    <cellStyle name="Normal 4 2 3 5 2 2 2 2 2" xfId="29464" xr:uid="{00000000-0005-0000-0000-0000C4770000}"/>
    <cellStyle name="Normal 4 2 3 5 2 2 2 3" xfId="21318" xr:uid="{00000000-0005-0000-0000-0000C5770000}"/>
    <cellStyle name="Normal 4 2 3 5 2 2 3" xfId="7826" xr:uid="{00000000-0005-0000-0000-0000C6770000}"/>
    <cellStyle name="Normal 4 2 3 5 2 2 3 2" xfId="15972" xr:uid="{00000000-0005-0000-0000-0000C7770000}"/>
    <cellStyle name="Normal 4 2 3 5 2 2 3 2 2" xfId="32268" xr:uid="{00000000-0005-0000-0000-0000C8770000}"/>
    <cellStyle name="Normal 4 2 3 5 2 2 3 3" xfId="24122" xr:uid="{00000000-0005-0000-0000-0000C9770000}"/>
    <cellStyle name="Normal 4 2 3 5 2 2 4" xfId="10673" xr:uid="{00000000-0005-0000-0000-0000CA770000}"/>
    <cellStyle name="Normal 4 2 3 5 2 2 4 2" xfId="26969" xr:uid="{00000000-0005-0000-0000-0000CB770000}"/>
    <cellStyle name="Normal 4 2 3 5 2 2 5" xfId="18823" xr:uid="{00000000-0005-0000-0000-0000CC770000}"/>
    <cellStyle name="Normal 4 2 3 5 2 3" xfId="3804" xr:uid="{00000000-0005-0000-0000-0000CD770000}"/>
    <cellStyle name="Normal 4 2 3 5 2 3 2" xfId="11950" xr:uid="{00000000-0005-0000-0000-0000CE770000}"/>
    <cellStyle name="Normal 4 2 3 5 2 3 2 2" xfId="28246" xr:uid="{00000000-0005-0000-0000-0000CF770000}"/>
    <cellStyle name="Normal 4 2 3 5 2 3 3" xfId="20100" xr:uid="{00000000-0005-0000-0000-0000D0770000}"/>
    <cellStyle name="Normal 4 2 3 5 2 4" xfId="6416" xr:uid="{00000000-0005-0000-0000-0000D1770000}"/>
    <cellStyle name="Normal 4 2 3 5 2 4 2" xfId="14562" xr:uid="{00000000-0005-0000-0000-0000D2770000}"/>
    <cellStyle name="Normal 4 2 3 5 2 4 2 2" xfId="30858" xr:uid="{00000000-0005-0000-0000-0000D3770000}"/>
    <cellStyle name="Normal 4 2 3 5 2 4 3" xfId="22712" xr:uid="{00000000-0005-0000-0000-0000D4770000}"/>
    <cellStyle name="Normal 4 2 3 5 2 5" xfId="9263" xr:uid="{00000000-0005-0000-0000-0000D5770000}"/>
    <cellStyle name="Normal 4 2 3 5 2 5 2" xfId="25559" xr:uid="{00000000-0005-0000-0000-0000D6770000}"/>
    <cellStyle name="Normal 4 2 3 5 2 6" xfId="17413" xr:uid="{00000000-0005-0000-0000-0000D7770000}"/>
    <cellStyle name="Normal 4 2 3 5 3" xfId="1822" xr:uid="{00000000-0005-0000-0000-0000D8770000}"/>
    <cellStyle name="Normal 4 2 3 5 3 2" xfId="4413" xr:uid="{00000000-0005-0000-0000-0000D9770000}"/>
    <cellStyle name="Normal 4 2 3 5 3 2 2" xfId="12559" xr:uid="{00000000-0005-0000-0000-0000DA770000}"/>
    <cellStyle name="Normal 4 2 3 5 3 2 2 2" xfId="28855" xr:uid="{00000000-0005-0000-0000-0000DB770000}"/>
    <cellStyle name="Normal 4 2 3 5 3 2 3" xfId="20709" xr:uid="{00000000-0005-0000-0000-0000DC770000}"/>
    <cellStyle name="Normal 4 2 3 5 3 3" xfId="7121" xr:uid="{00000000-0005-0000-0000-0000DD770000}"/>
    <cellStyle name="Normal 4 2 3 5 3 3 2" xfId="15267" xr:uid="{00000000-0005-0000-0000-0000DE770000}"/>
    <cellStyle name="Normal 4 2 3 5 3 3 2 2" xfId="31563" xr:uid="{00000000-0005-0000-0000-0000DF770000}"/>
    <cellStyle name="Normal 4 2 3 5 3 3 3" xfId="23417" xr:uid="{00000000-0005-0000-0000-0000E0770000}"/>
    <cellStyle name="Normal 4 2 3 5 3 4" xfId="9968" xr:uid="{00000000-0005-0000-0000-0000E1770000}"/>
    <cellStyle name="Normal 4 2 3 5 3 4 2" xfId="26264" xr:uid="{00000000-0005-0000-0000-0000E2770000}"/>
    <cellStyle name="Normal 4 2 3 5 3 5" xfId="18118" xr:uid="{00000000-0005-0000-0000-0000E3770000}"/>
    <cellStyle name="Normal 4 2 3 5 4" xfId="3195" xr:uid="{00000000-0005-0000-0000-0000E4770000}"/>
    <cellStyle name="Normal 4 2 3 5 4 2" xfId="11341" xr:uid="{00000000-0005-0000-0000-0000E5770000}"/>
    <cellStyle name="Normal 4 2 3 5 4 2 2" xfId="27637" xr:uid="{00000000-0005-0000-0000-0000E6770000}"/>
    <cellStyle name="Normal 4 2 3 5 4 3" xfId="19491" xr:uid="{00000000-0005-0000-0000-0000E7770000}"/>
    <cellStyle name="Normal 4 2 3 5 5" xfId="5711" xr:uid="{00000000-0005-0000-0000-0000E8770000}"/>
    <cellStyle name="Normal 4 2 3 5 5 2" xfId="13857" xr:uid="{00000000-0005-0000-0000-0000E9770000}"/>
    <cellStyle name="Normal 4 2 3 5 5 2 2" xfId="30153" xr:uid="{00000000-0005-0000-0000-0000EA770000}"/>
    <cellStyle name="Normal 4 2 3 5 5 3" xfId="22007" xr:uid="{00000000-0005-0000-0000-0000EB770000}"/>
    <cellStyle name="Normal 4 2 3 5 6" xfId="8558" xr:uid="{00000000-0005-0000-0000-0000EC770000}"/>
    <cellStyle name="Normal 4 2 3 5 6 2" xfId="24854" xr:uid="{00000000-0005-0000-0000-0000ED770000}"/>
    <cellStyle name="Normal 4 2 3 5 7" xfId="16708" xr:uid="{00000000-0005-0000-0000-0000EE770000}"/>
    <cellStyle name="Normal 4 2 3 6" xfId="773" xr:uid="{00000000-0005-0000-0000-0000EF770000}"/>
    <cellStyle name="Normal 4 2 3 6 2" xfId="2183" xr:uid="{00000000-0005-0000-0000-0000F0770000}"/>
    <cellStyle name="Normal 4 2 3 6 2 2" xfId="4726" xr:uid="{00000000-0005-0000-0000-0000F1770000}"/>
    <cellStyle name="Normal 4 2 3 6 2 2 2" xfId="12872" xr:uid="{00000000-0005-0000-0000-0000F2770000}"/>
    <cellStyle name="Normal 4 2 3 6 2 2 2 2" xfId="29168" xr:uid="{00000000-0005-0000-0000-0000F3770000}"/>
    <cellStyle name="Normal 4 2 3 6 2 2 3" xfId="21022" xr:uid="{00000000-0005-0000-0000-0000F4770000}"/>
    <cellStyle name="Normal 4 2 3 6 2 3" xfId="7482" xr:uid="{00000000-0005-0000-0000-0000F5770000}"/>
    <cellStyle name="Normal 4 2 3 6 2 3 2" xfId="15628" xr:uid="{00000000-0005-0000-0000-0000F6770000}"/>
    <cellStyle name="Normal 4 2 3 6 2 3 2 2" xfId="31924" xr:uid="{00000000-0005-0000-0000-0000F7770000}"/>
    <cellStyle name="Normal 4 2 3 6 2 3 3" xfId="23778" xr:uid="{00000000-0005-0000-0000-0000F8770000}"/>
    <cellStyle name="Normal 4 2 3 6 2 4" xfId="10329" xr:uid="{00000000-0005-0000-0000-0000F9770000}"/>
    <cellStyle name="Normal 4 2 3 6 2 4 2" xfId="26625" xr:uid="{00000000-0005-0000-0000-0000FA770000}"/>
    <cellStyle name="Normal 4 2 3 6 2 5" xfId="18479" xr:uid="{00000000-0005-0000-0000-0000FB770000}"/>
    <cellStyle name="Normal 4 2 3 6 3" xfId="3508" xr:uid="{00000000-0005-0000-0000-0000FC770000}"/>
    <cellStyle name="Normal 4 2 3 6 3 2" xfId="11654" xr:uid="{00000000-0005-0000-0000-0000FD770000}"/>
    <cellStyle name="Normal 4 2 3 6 3 2 2" xfId="27950" xr:uid="{00000000-0005-0000-0000-0000FE770000}"/>
    <cellStyle name="Normal 4 2 3 6 3 3" xfId="19804" xr:uid="{00000000-0005-0000-0000-0000FF770000}"/>
    <cellStyle name="Normal 4 2 3 6 4" xfId="6072" xr:uid="{00000000-0005-0000-0000-000000780000}"/>
    <cellStyle name="Normal 4 2 3 6 4 2" xfId="14218" xr:uid="{00000000-0005-0000-0000-000001780000}"/>
    <cellStyle name="Normal 4 2 3 6 4 2 2" xfId="30514" xr:uid="{00000000-0005-0000-0000-000002780000}"/>
    <cellStyle name="Normal 4 2 3 6 4 3" xfId="22368" xr:uid="{00000000-0005-0000-0000-000003780000}"/>
    <cellStyle name="Normal 4 2 3 6 5" xfId="8919" xr:uid="{00000000-0005-0000-0000-000004780000}"/>
    <cellStyle name="Normal 4 2 3 6 5 2" xfId="25215" xr:uid="{00000000-0005-0000-0000-000005780000}"/>
    <cellStyle name="Normal 4 2 3 6 6" xfId="17069" xr:uid="{00000000-0005-0000-0000-000006780000}"/>
    <cellStyle name="Normal 4 2 3 7" xfId="1478" xr:uid="{00000000-0005-0000-0000-000007780000}"/>
    <cellStyle name="Normal 4 2 3 7 2" xfId="4117" xr:uid="{00000000-0005-0000-0000-000008780000}"/>
    <cellStyle name="Normal 4 2 3 7 2 2" xfId="12263" xr:uid="{00000000-0005-0000-0000-000009780000}"/>
    <cellStyle name="Normal 4 2 3 7 2 2 2" xfId="28559" xr:uid="{00000000-0005-0000-0000-00000A780000}"/>
    <cellStyle name="Normal 4 2 3 7 2 3" xfId="20413" xr:uid="{00000000-0005-0000-0000-00000B780000}"/>
    <cellStyle name="Normal 4 2 3 7 3" xfId="6777" xr:uid="{00000000-0005-0000-0000-00000C780000}"/>
    <cellStyle name="Normal 4 2 3 7 3 2" xfId="14923" xr:uid="{00000000-0005-0000-0000-00000D780000}"/>
    <cellStyle name="Normal 4 2 3 7 3 2 2" xfId="31219" xr:uid="{00000000-0005-0000-0000-00000E780000}"/>
    <cellStyle name="Normal 4 2 3 7 3 3" xfId="23073" xr:uid="{00000000-0005-0000-0000-00000F780000}"/>
    <cellStyle name="Normal 4 2 3 7 4" xfId="9624" xr:uid="{00000000-0005-0000-0000-000010780000}"/>
    <cellStyle name="Normal 4 2 3 7 4 2" xfId="25920" xr:uid="{00000000-0005-0000-0000-000011780000}"/>
    <cellStyle name="Normal 4 2 3 7 5" xfId="17774" xr:uid="{00000000-0005-0000-0000-000012780000}"/>
    <cellStyle name="Normal 4 2 3 8" xfId="2899" xr:uid="{00000000-0005-0000-0000-000013780000}"/>
    <cellStyle name="Normal 4 2 3 8 2" xfId="11045" xr:uid="{00000000-0005-0000-0000-000014780000}"/>
    <cellStyle name="Normal 4 2 3 8 2 2" xfId="27341" xr:uid="{00000000-0005-0000-0000-000015780000}"/>
    <cellStyle name="Normal 4 2 3 8 3" xfId="19195" xr:uid="{00000000-0005-0000-0000-000016780000}"/>
    <cellStyle name="Normal 4 2 3 9" xfId="5367" xr:uid="{00000000-0005-0000-0000-000017780000}"/>
    <cellStyle name="Normal 4 2 3 9 2" xfId="13513" xr:uid="{00000000-0005-0000-0000-000018780000}"/>
    <cellStyle name="Normal 4 2 3 9 2 2" xfId="29809" xr:uid="{00000000-0005-0000-0000-000019780000}"/>
    <cellStyle name="Normal 4 2 3 9 3" xfId="21663" xr:uid="{00000000-0005-0000-0000-00001A780000}"/>
    <cellStyle name="Normal 4 2 4" xfId="113" xr:uid="{00000000-0005-0000-0000-00001B780000}"/>
    <cellStyle name="Normal 4 2 4 2" xfId="457" xr:uid="{00000000-0005-0000-0000-00001C780000}"/>
    <cellStyle name="Normal 4 2 4 2 2" xfId="1163" xr:uid="{00000000-0005-0000-0000-00001D780000}"/>
    <cellStyle name="Normal 4 2 4 2 2 2" xfId="2573" xr:uid="{00000000-0005-0000-0000-00001E780000}"/>
    <cellStyle name="Normal 4 2 4 2 2 2 2" xfId="5060" xr:uid="{00000000-0005-0000-0000-00001F780000}"/>
    <cellStyle name="Normal 4 2 4 2 2 2 2 2" xfId="13206" xr:uid="{00000000-0005-0000-0000-000020780000}"/>
    <cellStyle name="Normal 4 2 4 2 2 2 2 2 2" xfId="29502" xr:uid="{00000000-0005-0000-0000-000021780000}"/>
    <cellStyle name="Normal 4 2 4 2 2 2 2 3" xfId="21356" xr:uid="{00000000-0005-0000-0000-000022780000}"/>
    <cellStyle name="Normal 4 2 4 2 2 2 3" xfId="7872" xr:uid="{00000000-0005-0000-0000-000023780000}"/>
    <cellStyle name="Normal 4 2 4 2 2 2 3 2" xfId="16018" xr:uid="{00000000-0005-0000-0000-000024780000}"/>
    <cellStyle name="Normal 4 2 4 2 2 2 3 2 2" xfId="32314" xr:uid="{00000000-0005-0000-0000-000025780000}"/>
    <cellStyle name="Normal 4 2 4 2 2 2 3 3" xfId="24168" xr:uid="{00000000-0005-0000-0000-000026780000}"/>
    <cellStyle name="Normal 4 2 4 2 2 2 4" xfId="10719" xr:uid="{00000000-0005-0000-0000-000027780000}"/>
    <cellStyle name="Normal 4 2 4 2 2 2 4 2" xfId="27015" xr:uid="{00000000-0005-0000-0000-000028780000}"/>
    <cellStyle name="Normal 4 2 4 2 2 2 5" xfId="18869" xr:uid="{00000000-0005-0000-0000-000029780000}"/>
    <cellStyle name="Normal 4 2 4 2 2 3" xfId="3842" xr:uid="{00000000-0005-0000-0000-00002A780000}"/>
    <cellStyle name="Normal 4 2 4 2 2 3 2" xfId="11988" xr:uid="{00000000-0005-0000-0000-00002B780000}"/>
    <cellStyle name="Normal 4 2 4 2 2 3 2 2" xfId="28284" xr:uid="{00000000-0005-0000-0000-00002C780000}"/>
    <cellStyle name="Normal 4 2 4 2 2 3 3" xfId="20138" xr:uid="{00000000-0005-0000-0000-00002D780000}"/>
    <cellStyle name="Normal 4 2 4 2 2 4" xfId="6462" xr:uid="{00000000-0005-0000-0000-00002E780000}"/>
    <cellStyle name="Normal 4 2 4 2 2 4 2" xfId="14608" xr:uid="{00000000-0005-0000-0000-00002F780000}"/>
    <cellStyle name="Normal 4 2 4 2 2 4 2 2" xfId="30904" xr:uid="{00000000-0005-0000-0000-000030780000}"/>
    <cellStyle name="Normal 4 2 4 2 2 4 3" xfId="22758" xr:uid="{00000000-0005-0000-0000-000031780000}"/>
    <cellStyle name="Normal 4 2 4 2 2 5" xfId="9309" xr:uid="{00000000-0005-0000-0000-000032780000}"/>
    <cellStyle name="Normal 4 2 4 2 2 5 2" xfId="25605" xr:uid="{00000000-0005-0000-0000-000033780000}"/>
    <cellStyle name="Normal 4 2 4 2 2 6" xfId="17459" xr:uid="{00000000-0005-0000-0000-000034780000}"/>
    <cellStyle name="Normal 4 2 4 2 3" xfId="1868" xr:uid="{00000000-0005-0000-0000-000035780000}"/>
    <cellStyle name="Normal 4 2 4 2 3 2" xfId="4451" xr:uid="{00000000-0005-0000-0000-000036780000}"/>
    <cellStyle name="Normal 4 2 4 2 3 2 2" xfId="12597" xr:uid="{00000000-0005-0000-0000-000037780000}"/>
    <cellStyle name="Normal 4 2 4 2 3 2 2 2" xfId="28893" xr:uid="{00000000-0005-0000-0000-000038780000}"/>
    <cellStyle name="Normal 4 2 4 2 3 2 3" xfId="20747" xr:uid="{00000000-0005-0000-0000-000039780000}"/>
    <cellStyle name="Normal 4 2 4 2 3 3" xfId="7167" xr:uid="{00000000-0005-0000-0000-00003A780000}"/>
    <cellStyle name="Normal 4 2 4 2 3 3 2" xfId="15313" xr:uid="{00000000-0005-0000-0000-00003B780000}"/>
    <cellStyle name="Normal 4 2 4 2 3 3 2 2" xfId="31609" xr:uid="{00000000-0005-0000-0000-00003C780000}"/>
    <cellStyle name="Normal 4 2 4 2 3 3 3" xfId="23463" xr:uid="{00000000-0005-0000-0000-00003D780000}"/>
    <cellStyle name="Normal 4 2 4 2 3 4" xfId="10014" xr:uid="{00000000-0005-0000-0000-00003E780000}"/>
    <cellStyle name="Normal 4 2 4 2 3 4 2" xfId="26310" xr:uid="{00000000-0005-0000-0000-00003F780000}"/>
    <cellStyle name="Normal 4 2 4 2 3 5" xfId="18164" xr:uid="{00000000-0005-0000-0000-000040780000}"/>
    <cellStyle name="Normal 4 2 4 2 4" xfId="3233" xr:uid="{00000000-0005-0000-0000-000041780000}"/>
    <cellStyle name="Normal 4 2 4 2 4 2" xfId="11379" xr:uid="{00000000-0005-0000-0000-000042780000}"/>
    <cellStyle name="Normal 4 2 4 2 4 2 2" xfId="27675" xr:uid="{00000000-0005-0000-0000-000043780000}"/>
    <cellStyle name="Normal 4 2 4 2 4 3" xfId="19529" xr:uid="{00000000-0005-0000-0000-000044780000}"/>
    <cellStyle name="Normal 4 2 4 2 5" xfId="5757" xr:uid="{00000000-0005-0000-0000-000045780000}"/>
    <cellStyle name="Normal 4 2 4 2 5 2" xfId="13903" xr:uid="{00000000-0005-0000-0000-000046780000}"/>
    <cellStyle name="Normal 4 2 4 2 5 2 2" xfId="30199" xr:uid="{00000000-0005-0000-0000-000047780000}"/>
    <cellStyle name="Normal 4 2 4 2 5 3" xfId="22053" xr:uid="{00000000-0005-0000-0000-000048780000}"/>
    <cellStyle name="Normal 4 2 4 2 6" xfId="8604" xr:uid="{00000000-0005-0000-0000-000049780000}"/>
    <cellStyle name="Normal 4 2 4 2 6 2" xfId="24900" xr:uid="{00000000-0005-0000-0000-00004A780000}"/>
    <cellStyle name="Normal 4 2 4 2 7" xfId="16754" xr:uid="{00000000-0005-0000-0000-00004B780000}"/>
    <cellStyle name="Normal 4 2 4 3" xfId="819" xr:uid="{00000000-0005-0000-0000-00004C780000}"/>
    <cellStyle name="Normal 4 2 4 3 2" xfId="2229" xr:uid="{00000000-0005-0000-0000-00004D780000}"/>
    <cellStyle name="Normal 4 2 4 3 2 2" xfId="4764" xr:uid="{00000000-0005-0000-0000-00004E780000}"/>
    <cellStyle name="Normal 4 2 4 3 2 2 2" xfId="12910" xr:uid="{00000000-0005-0000-0000-00004F780000}"/>
    <cellStyle name="Normal 4 2 4 3 2 2 2 2" xfId="29206" xr:uid="{00000000-0005-0000-0000-000050780000}"/>
    <cellStyle name="Normal 4 2 4 3 2 2 3" xfId="21060" xr:uid="{00000000-0005-0000-0000-000051780000}"/>
    <cellStyle name="Normal 4 2 4 3 2 3" xfId="7528" xr:uid="{00000000-0005-0000-0000-000052780000}"/>
    <cellStyle name="Normal 4 2 4 3 2 3 2" xfId="15674" xr:uid="{00000000-0005-0000-0000-000053780000}"/>
    <cellStyle name="Normal 4 2 4 3 2 3 2 2" xfId="31970" xr:uid="{00000000-0005-0000-0000-000054780000}"/>
    <cellStyle name="Normal 4 2 4 3 2 3 3" xfId="23824" xr:uid="{00000000-0005-0000-0000-000055780000}"/>
    <cellStyle name="Normal 4 2 4 3 2 4" xfId="10375" xr:uid="{00000000-0005-0000-0000-000056780000}"/>
    <cellStyle name="Normal 4 2 4 3 2 4 2" xfId="26671" xr:uid="{00000000-0005-0000-0000-000057780000}"/>
    <cellStyle name="Normal 4 2 4 3 2 5" xfId="18525" xr:uid="{00000000-0005-0000-0000-000058780000}"/>
    <cellStyle name="Normal 4 2 4 3 3" xfId="3546" xr:uid="{00000000-0005-0000-0000-000059780000}"/>
    <cellStyle name="Normal 4 2 4 3 3 2" xfId="11692" xr:uid="{00000000-0005-0000-0000-00005A780000}"/>
    <cellStyle name="Normal 4 2 4 3 3 2 2" xfId="27988" xr:uid="{00000000-0005-0000-0000-00005B780000}"/>
    <cellStyle name="Normal 4 2 4 3 3 3" xfId="19842" xr:uid="{00000000-0005-0000-0000-00005C780000}"/>
    <cellStyle name="Normal 4 2 4 3 4" xfId="6118" xr:uid="{00000000-0005-0000-0000-00005D780000}"/>
    <cellStyle name="Normal 4 2 4 3 4 2" xfId="14264" xr:uid="{00000000-0005-0000-0000-00005E780000}"/>
    <cellStyle name="Normal 4 2 4 3 4 2 2" xfId="30560" xr:uid="{00000000-0005-0000-0000-00005F780000}"/>
    <cellStyle name="Normal 4 2 4 3 4 3" xfId="22414" xr:uid="{00000000-0005-0000-0000-000060780000}"/>
    <cellStyle name="Normal 4 2 4 3 5" xfId="8965" xr:uid="{00000000-0005-0000-0000-000061780000}"/>
    <cellStyle name="Normal 4 2 4 3 5 2" xfId="25261" xr:uid="{00000000-0005-0000-0000-000062780000}"/>
    <cellStyle name="Normal 4 2 4 3 6" xfId="17115" xr:uid="{00000000-0005-0000-0000-000063780000}"/>
    <cellStyle name="Normal 4 2 4 4" xfId="1524" xr:uid="{00000000-0005-0000-0000-000064780000}"/>
    <cellStyle name="Normal 4 2 4 4 2" xfId="4155" xr:uid="{00000000-0005-0000-0000-000065780000}"/>
    <cellStyle name="Normal 4 2 4 4 2 2" xfId="12301" xr:uid="{00000000-0005-0000-0000-000066780000}"/>
    <cellStyle name="Normal 4 2 4 4 2 2 2" xfId="28597" xr:uid="{00000000-0005-0000-0000-000067780000}"/>
    <cellStyle name="Normal 4 2 4 4 2 3" xfId="20451" xr:uid="{00000000-0005-0000-0000-000068780000}"/>
    <cellStyle name="Normal 4 2 4 4 3" xfId="6823" xr:uid="{00000000-0005-0000-0000-000069780000}"/>
    <cellStyle name="Normal 4 2 4 4 3 2" xfId="14969" xr:uid="{00000000-0005-0000-0000-00006A780000}"/>
    <cellStyle name="Normal 4 2 4 4 3 2 2" xfId="31265" xr:uid="{00000000-0005-0000-0000-00006B780000}"/>
    <cellStyle name="Normal 4 2 4 4 3 3" xfId="23119" xr:uid="{00000000-0005-0000-0000-00006C780000}"/>
    <cellStyle name="Normal 4 2 4 4 4" xfId="9670" xr:uid="{00000000-0005-0000-0000-00006D780000}"/>
    <cellStyle name="Normal 4 2 4 4 4 2" xfId="25966" xr:uid="{00000000-0005-0000-0000-00006E780000}"/>
    <cellStyle name="Normal 4 2 4 4 5" xfId="17820" xr:uid="{00000000-0005-0000-0000-00006F780000}"/>
    <cellStyle name="Normal 4 2 4 5" xfId="2937" xr:uid="{00000000-0005-0000-0000-000070780000}"/>
    <cellStyle name="Normal 4 2 4 5 2" xfId="11083" xr:uid="{00000000-0005-0000-0000-000071780000}"/>
    <cellStyle name="Normal 4 2 4 5 2 2" xfId="27379" xr:uid="{00000000-0005-0000-0000-000072780000}"/>
    <cellStyle name="Normal 4 2 4 5 3" xfId="19233" xr:uid="{00000000-0005-0000-0000-000073780000}"/>
    <cellStyle name="Normal 4 2 4 6" xfId="5413" xr:uid="{00000000-0005-0000-0000-000074780000}"/>
    <cellStyle name="Normal 4 2 4 6 2" xfId="13559" xr:uid="{00000000-0005-0000-0000-000075780000}"/>
    <cellStyle name="Normal 4 2 4 6 2 2" xfId="29855" xr:uid="{00000000-0005-0000-0000-000076780000}"/>
    <cellStyle name="Normal 4 2 4 6 3" xfId="21709" xr:uid="{00000000-0005-0000-0000-000077780000}"/>
    <cellStyle name="Normal 4 2 4 7" xfId="8260" xr:uid="{00000000-0005-0000-0000-000078780000}"/>
    <cellStyle name="Normal 4 2 4 7 2" xfId="24556" xr:uid="{00000000-0005-0000-0000-000079780000}"/>
    <cellStyle name="Normal 4 2 4 8" xfId="16410" xr:uid="{00000000-0005-0000-0000-00007A780000}"/>
    <cellStyle name="Normal 4 2 5" xfId="200" xr:uid="{00000000-0005-0000-0000-00007B780000}"/>
    <cellStyle name="Normal 4 2 5 2" xfId="544" xr:uid="{00000000-0005-0000-0000-00007C780000}"/>
    <cellStyle name="Normal 4 2 5 2 2" xfId="1250" xr:uid="{00000000-0005-0000-0000-00007D780000}"/>
    <cellStyle name="Normal 4 2 5 2 2 2" xfId="2660" xr:uid="{00000000-0005-0000-0000-00007E780000}"/>
    <cellStyle name="Normal 4 2 5 2 2 2 2" xfId="5134" xr:uid="{00000000-0005-0000-0000-00007F780000}"/>
    <cellStyle name="Normal 4 2 5 2 2 2 2 2" xfId="13280" xr:uid="{00000000-0005-0000-0000-000080780000}"/>
    <cellStyle name="Normal 4 2 5 2 2 2 2 2 2" xfId="29576" xr:uid="{00000000-0005-0000-0000-000081780000}"/>
    <cellStyle name="Normal 4 2 5 2 2 2 2 3" xfId="21430" xr:uid="{00000000-0005-0000-0000-000082780000}"/>
    <cellStyle name="Normal 4 2 5 2 2 2 3" xfId="7959" xr:uid="{00000000-0005-0000-0000-000083780000}"/>
    <cellStyle name="Normal 4 2 5 2 2 2 3 2" xfId="16105" xr:uid="{00000000-0005-0000-0000-000084780000}"/>
    <cellStyle name="Normal 4 2 5 2 2 2 3 2 2" xfId="32401" xr:uid="{00000000-0005-0000-0000-000085780000}"/>
    <cellStyle name="Normal 4 2 5 2 2 2 3 3" xfId="24255" xr:uid="{00000000-0005-0000-0000-000086780000}"/>
    <cellStyle name="Normal 4 2 5 2 2 2 4" xfId="10806" xr:uid="{00000000-0005-0000-0000-000087780000}"/>
    <cellStyle name="Normal 4 2 5 2 2 2 4 2" xfId="27102" xr:uid="{00000000-0005-0000-0000-000088780000}"/>
    <cellStyle name="Normal 4 2 5 2 2 2 5" xfId="18956" xr:uid="{00000000-0005-0000-0000-000089780000}"/>
    <cellStyle name="Normal 4 2 5 2 2 3" xfId="3916" xr:uid="{00000000-0005-0000-0000-00008A780000}"/>
    <cellStyle name="Normal 4 2 5 2 2 3 2" xfId="12062" xr:uid="{00000000-0005-0000-0000-00008B780000}"/>
    <cellStyle name="Normal 4 2 5 2 2 3 2 2" xfId="28358" xr:uid="{00000000-0005-0000-0000-00008C780000}"/>
    <cellStyle name="Normal 4 2 5 2 2 3 3" xfId="20212" xr:uid="{00000000-0005-0000-0000-00008D780000}"/>
    <cellStyle name="Normal 4 2 5 2 2 4" xfId="6549" xr:uid="{00000000-0005-0000-0000-00008E780000}"/>
    <cellStyle name="Normal 4 2 5 2 2 4 2" xfId="14695" xr:uid="{00000000-0005-0000-0000-00008F780000}"/>
    <cellStyle name="Normal 4 2 5 2 2 4 2 2" xfId="30991" xr:uid="{00000000-0005-0000-0000-000090780000}"/>
    <cellStyle name="Normal 4 2 5 2 2 4 3" xfId="22845" xr:uid="{00000000-0005-0000-0000-000091780000}"/>
    <cellStyle name="Normal 4 2 5 2 2 5" xfId="9396" xr:uid="{00000000-0005-0000-0000-000092780000}"/>
    <cellStyle name="Normal 4 2 5 2 2 5 2" xfId="25692" xr:uid="{00000000-0005-0000-0000-000093780000}"/>
    <cellStyle name="Normal 4 2 5 2 2 6" xfId="17546" xr:uid="{00000000-0005-0000-0000-000094780000}"/>
    <cellStyle name="Normal 4 2 5 2 3" xfId="1955" xr:uid="{00000000-0005-0000-0000-000095780000}"/>
    <cellStyle name="Normal 4 2 5 2 3 2" xfId="4525" xr:uid="{00000000-0005-0000-0000-000096780000}"/>
    <cellStyle name="Normal 4 2 5 2 3 2 2" xfId="12671" xr:uid="{00000000-0005-0000-0000-000097780000}"/>
    <cellStyle name="Normal 4 2 5 2 3 2 2 2" xfId="28967" xr:uid="{00000000-0005-0000-0000-000098780000}"/>
    <cellStyle name="Normal 4 2 5 2 3 2 3" xfId="20821" xr:uid="{00000000-0005-0000-0000-000099780000}"/>
    <cellStyle name="Normal 4 2 5 2 3 3" xfId="7254" xr:uid="{00000000-0005-0000-0000-00009A780000}"/>
    <cellStyle name="Normal 4 2 5 2 3 3 2" xfId="15400" xr:uid="{00000000-0005-0000-0000-00009B780000}"/>
    <cellStyle name="Normal 4 2 5 2 3 3 2 2" xfId="31696" xr:uid="{00000000-0005-0000-0000-00009C780000}"/>
    <cellStyle name="Normal 4 2 5 2 3 3 3" xfId="23550" xr:uid="{00000000-0005-0000-0000-00009D780000}"/>
    <cellStyle name="Normal 4 2 5 2 3 4" xfId="10101" xr:uid="{00000000-0005-0000-0000-00009E780000}"/>
    <cellStyle name="Normal 4 2 5 2 3 4 2" xfId="26397" xr:uid="{00000000-0005-0000-0000-00009F780000}"/>
    <cellStyle name="Normal 4 2 5 2 3 5" xfId="18251" xr:uid="{00000000-0005-0000-0000-0000A0780000}"/>
    <cellStyle name="Normal 4 2 5 2 4" xfId="3307" xr:uid="{00000000-0005-0000-0000-0000A1780000}"/>
    <cellStyle name="Normal 4 2 5 2 4 2" xfId="11453" xr:uid="{00000000-0005-0000-0000-0000A2780000}"/>
    <cellStyle name="Normal 4 2 5 2 4 2 2" xfId="27749" xr:uid="{00000000-0005-0000-0000-0000A3780000}"/>
    <cellStyle name="Normal 4 2 5 2 4 3" xfId="19603" xr:uid="{00000000-0005-0000-0000-0000A4780000}"/>
    <cellStyle name="Normal 4 2 5 2 5" xfId="5844" xr:uid="{00000000-0005-0000-0000-0000A5780000}"/>
    <cellStyle name="Normal 4 2 5 2 5 2" xfId="13990" xr:uid="{00000000-0005-0000-0000-0000A6780000}"/>
    <cellStyle name="Normal 4 2 5 2 5 2 2" xfId="30286" xr:uid="{00000000-0005-0000-0000-0000A7780000}"/>
    <cellStyle name="Normal 4 2 5 2 5 3" xfId="22140" xr:uid="{00000000-0005-0000-0000-0000A8780000}"/>
    <cellStyle name="Normal 4 2 5 2 6" xfId="8691" xr:uid="{00000000-0005-0000-0000-0000A9780000}"/>
    <cellStyle name="Normal 4 2 5 2 6 2" xfId="24987" xr:uid="{00000000-0005-0000-0000-0000AA780000}"/>
    <cellStyle name="Normal 4 2 5 2 7" xfId="16841" xr:uid="{00000000-0005-0000-0000-0000AB780000}"/>
    <cellStyle name="Normal 4 2 5 3" xfId="906" xr:uid="{00000000-0005-0000-0000-0000AC780000}"/>
    <cellStyle name="Normal 4 2 5 3 2" xfId="2316" xr:uid="{00000000-0005-0000-0000-0000AD780000}"/>
    <cellStyle name="Normal 4 2 5 3 2 2" xfId="4838" xr:uid="{00000000-0005-0000-0000-0000AE780000}"/>
    <cellStyle name="Normal 4 2 5 3 2 2 2" xfId="12984" xr:uid="{00000000-0005-0000-0000-0000AF780000}"/>
    <cellStyle name="Normal 4 2 5 3 2 2 2 2" xfId="29280" xr:uid="{00000000-0005-0000-0000-0000B0780000}"/>
    <cellStyle name="Normal 4 2 5 3 2 2 3" xfId="21134" xr:uid="{00000000-0005-0000-0000-0000B1780000}"/>
    <cellStyle name="Normal 4 2 5 3 2 3" xfId="7615" xr:uid="{00000000-0005-0000-0000-0000B2780000}"/>
    <cellStyle name="Normal 4 2 5 3 2 3 2" xfId="15761" xr:uid="{00000000-0005-0000-0000-0000B3780000}"/>
    <cellStyle name="Normal 4 2 5 3 2 3 2 2" xfId="32057" xr:uid="{00000000-0005-0000-0000-0000B4780000}"/>
    <cellStyle name="Normal 4 2 5 3 2 3 3" xfId="23911" xr:uid="{00000000-0005-0000-0000-0000B5780000}"/>
    <cellStyle name="Normal 4 2 5 3 2 4" xfId="10462" xr:uid="{00000000-0005-0000-0000-0000B6780000}"/>
    <cellStyle name="Normal 4 2 5 3 2 4 2" xfId="26758" xr:uid="{00000000-0005-0000-0000-0000B7780000}"/>
    <cellStyle name="Normal 4 2 5 3 2 5" xfId="18612" xr:uid="{00000000-0005-0000-0000-0000B8780000}"/>
    <cellStyle name="Normal 4 2 5 3 3" xfId="3620" xr:uid="{00000000-0005-0000-0000-0000B9780000}"/>
    <cellStyle name="Normal 4 2 5 3 3 2" xfId="11766" xr:uid="{00000000-0005-0000-0000-0000BA780000}"/>
    <cellStyle name="Normal 4 2 5 3 3 2 2" xfId="28062" xr:uid="{00000000-0005-0000-0000-0000BB780000}"/>
    <cellStyle name="Normal 4 2 5 3 3 3" xfId="19916" xr:uid="{00000000-0005-0000-0000-0000BC780000}"/>
    <cellStyle name="Normal 4 2 5 3 4" xfId="6205" xr:uid="{00000000-0005-0000-0000-0000BD780000}"/>
    <cellStyle name="Normal 4 2 5 3 4 2" xfId="14351" xr:uid="{00000000-0005-0000-0000-0000BE780000}"/>
    <cellStyle name="Normal 4 2 5 3 4 2 2" xfId="30647" xr:uid="{00000000-0005-0000-0000-0000BF780000}"/>
    <cellStyle name="Normal 4 2 5 3 4 3" xfId="22501" xr:uid="{00000000-0005-0000-0000-0000C0780000}"/>
    <cellStyle name="Normal 4 2 5 3 5" xfId="9052" xr:uid="{00000000-0005-0000-0000-0000C1780000}"/>
    <cellStyle name="Normal 4 2 5 3 5 2" xfId="25348" xr:uid="{00000000-0005-0000-0000-0000C2780000}"/>
    <cellStyle name="Normal 4 2 5 3 6" xfId="17202" xr:uid="{00000000-0005-0000-0000-0000C3780000}"/>
    <cellStyle name="Normal 4 2 5 4" xfId="1611" xr:uid="{00000000-0005-0000-0000-0000C4780000}"/>
    <cellStyle name="Normal 4 2 5 4 2" xfId="4229" xr:uid="{00000000-0005-0000-0000-0000C5780000}"/>
    <cellStyle name="Normal 4 2 5 4 2 2" xfId="12375" xr:uid="{00000000-0005-0000-0000-0000C6780000}"/>
    <cellStyle name="Normal 4 2 5 4 2 2 2" xfId="28671" xr:uid="{00000000-0005-0000-0000-0000C7780000}"/>
    <cellStyle name="Normal 4 2 5 4 2 3" xfId="20525" xr:uid="{00000000-0005-0000-0000-0000C8780000}"/>
    <cellStyle name="Normal 4 2 5 4 3" xfId="6910" xr:uid="{00000000-0005-0000-0000-0000C9780000}"/>
    <cellStyle name="Normal 4 2 5 4 3 2" xfId="15056" xr:uid="{00000000-0005-0000-0000-0000CA780000}"/>
    <cellStyle name="Normal 4 2 5 4 3 2 2" xfId="31352" xr:uid="{00000000-0005-0000-0000-0000CB780000}"/>
    <cellStyle name="Normal 4 2 5 4 3 3" xfId="23206" xr:uid="{00000000-0005-0000-0000-0000CC780000}"/>
    <cellStyle name="Normal 4 2 5 4 4" xfId="9757" xr:uid="{00000000-0005-0000-0000-0000CD780000}"/>
    <cellStyle name="Normal 4 2 5 4 4 2" xfId="26053" xr:uid="{00000000-0005-0000-0000-0000CE780000}"/>
    <cellStyle name="Normal 4 2 5 4 5" xfId="17907" xr:uid="{00000000-0005-0000-0000-0000CF780000}"/>
    <cellStyle name="Normal 4 2 5 5" xfId="3011" xr:uid="{00000000-0005-0000-0000-0000D0780000}"/>
    <cellStyle name="Normal 4 2 5 5 2" xfId="11157" xr:uid="{00000000-0005-0000-0000-0000D1780000}"/>
    <cellStyle name="Normal 4 2 5 5 2 2" xfId="27453" xr:uid="{00000000-0005-0000-0000-0000D2780000}"/>
    <cellStyle name="Normal 4 2 5 5 3" xfId="19307" xr:uid="{00000000-0005-0000-0000-0000D3780000}"/>
    <cellStyle name="Normal 4 2 5 6" xfId="5500" xr:uid="{00000000-0005-0000-0000-0000D4780000}"/>
    <cellStyle name="Normal 4 2 5 6 2" xfId="13646" xr:uid="{00000000-0005-0000-0000-0000D5780000}"/>
    <cellStyle name="Normal 4 2 5 6 2 2" xfId="29942" xr:uid="{00000000-0005-0000-0000-0000D6780000}"/>
    <cellStyle name="Normal 4 2 5 6 3" xfId="21796" xr:uid="{00000000-0005-0000-0000-0000D7780000}"/>
    <cellStyle name="Normal 4 2 5 7" xfId="8347" xr:uid="{00000000-0005-0000-0000-0000D8780000}"/>
    <cellStyle name="Normal 4 2 5 7 2" xfId="24643" xr:uid="{00000000-0005-0000-0000-0000D9780000}"/>
    <cellStyle name="Normal 4 2 5 8" xfId="16497" xr:uid="{00000000-0005-0000-0000-0000DA780000}"/>
    <cellStyle name="Normal 4 2 6" xfId="277" xr:uid="{00000000-0005-0000-0000-0000DB780000}"/>
    <cellStyle name="Normal 4 2 6 2" xfId="621" xr:uid="{00000000-0005-0000-0000-0000DC780000}"/>
    <cellStyle name="Normal 4 2 6 2 2" xfId="1327" xr:uid="{00000000-0005-0000-0000-0000DD780000}"/>
    <cellStyle name="Normal 4 2 6 2 2 2" xfId="2737" xr:uid="{00000000-0005-0000-0000-0000DE780000}"/>
    <cellStyle name="Normal 4 2 6 2 2 2 2" xfId="5208" xr:uid="{00000000-0005-0000-0000-0000DF780000}"/>
    <cellStyle name="Normal 4 2 6 2 2 2 2 2" xfId="13354" xr:uid="{00000000-0005-0000-0000-0000E0780000}"/>
    <cellStyle name="Normal 4 2 6 2 2 2 2 2 2" xfId="29650" xr:uid="{00000000-0005-0000-0000-0000E1780000}"/>
    <cellStyle name="Normal 4 2 6 2 2 2 2 3" xfId="21504" xr:uid="{00000000-0005-0000-0000-0000E2780000}"/>
    <cellStyle name="Normal 4 2 6 2 2 2 3" xfId="8036" xr:uid="{00000000-0005-0000-0000-0000E3780000}"/>
    <cellStyle name="Normal 4 2 6 2 2 2 3 2" xfId="16182" xr:uid="{00000000-0005-0000-0000-0000E4780000}"/>
    <cellStyle name="Normal 4 2 6 2 2 2 3 2 2" xfId="32478" xr:uid="{00000000-0005-0000-0000-0000E5780000}"/>
    <cellStyle name="Normal 4 2 6 2 2 2 3 3" xfId="24332" xr:uid="{00000000-0005-0000-0000-0000E6780000}"/>
    <cellStyle name="Normal 4 2 6 2 2 2 4" xfId="10883" xr:uid="{00000000-0005-0000-0000-0000E7780000}"/>
    <cellStyle name="Normal 4 2 6 2 2 2 4 2" xfId="27179" xr:uid="{00000000-0005-0000-0000-0000E8780000}"/>
    <cellStyle name="Normal 4 2 6 2 2 2 5" xfId="19033" xr:uid="{00000000-0005-0000-0000-0000E9780000}"/>
    <cellStyle name="Normal 4 2 6 2 2 3" xfId="3990" xr:uid="{00000000-0005-0000-0000-0000EA780000}"/>
    <cellStyle name="Normal 4 2 6 2 2 3 2" xfId="12136" xr:uid="{00000000-0005-0000-0000-0000EB780000}"/>
    <cellStyle name="Normal 4 2 6 2 2 3 2 2" xfId="28432" xr:uid="{00000000-0005-0000-0000-0000EC780000}"/>
    <cellStyle name="Normal 4 2 6 2 2 3 3" xfId="20286" xr:uid="{00000000-0005-0000-0000-0000ED780000}"/>
    <cellStyle name="Normal 4 2 6 2 2 4" xfId="6626" xr:uid="{00000000-0005-0000-0000-0000EE780000}"/>
    <cellStyle name="Normal 4 2 6 2 2 4 2" xfId="14772" xr:uid="{00000000-0005-0000-0000-0000EF780000}"/>
    <cellStyle name="Normal 4 2 6 2 2 4 2 2" xfId="31068" xr:uid="{00000000-0005-0000-0000-0000F0780000}"/>
    <cellStyle name="Normal 4 2 6 2 2 4 3" xfId="22922" xr:uid="{00000000-0005-0000-0000-0000F1780000}"/>
    <cellStyle name="Normal 4 2 6 2 2 5" xfId="9473" xr:uid="{00000000-0005-0000-0000-0000F2780000}"/>
    <cellStyle name="Normal 4 2 6 2 2 5 2" xfId="25769" xr:uid="{00000000-0005-0000-0000-0000F3780000}"/>
    <cellStyle name="Normal 4 2 6 2 2 6" xfId="17623" xr:uid="{00000000-0005-0000-0000-0000F4780000}"/>
    <cellStyle name="Normal 4 2 6 2 3" xfId="2032" xr:uid="{00000000-0005-0000-0000-0000F5780000}"/>
    <cellStyle name="Normal 4 2 6 2 3 2" xfId="4599" xr:uid="{00000000-0005-0000-0000-0000F6780000}"/>
    <cellStyle name="Normal 4 2 6 2 3 2 2" xfId="12745" xr:uid="{00000000-0005-0000-0000-0000F7780000}"/>
    <cellStyle name="Normal 4 2 6 2 3 2 2 2" xfId="29041" xr:uid="{00000000-0005-0000-0000-0000F8780000}"/>
    <cellStyle name="Normal 4 2 6 2 3 2 3" xfId="20895" xr:uid="{00000000-0005-0000-0000-0000F9780000}"/>
    <cellStyle name="Normal 4 2 6 2 3 3" xfId="7331" xr:uid="{00000000-0005-0000-0000-0000FA780000}"/>
    <cellStyle name="Normal 4 2 6 2 3 3 2" xfId="15477" xr:uid="{00000000-0005-0000-0000-0000FB780000}"/>
    <cellStyle name="Normal 4 2 6 2 3 3 2 2" xfId="31773" xr:uid="{00000000-0005-0000-0000-0000FC780000}"/>
    <cellStyle name="Normal 4 2 6 2 3 3 3" xfId="23627" xr:uid="{00000000-0005-0000-0000-0000FD780000}"/>
    <cellStyle name="Normal 4 2 6 2 3 4" xfId="10178" xr:uid="{00000000-0005-0000-0000-0000FE780000}"/>
    <cellStyle name="Normal 4 2 6 2 3 4 2" xfId="26474" xr:uid="{00000000-0005-0000-0000-0000FF780000}"/>
    <cellStyle name="Normal 4 2 6 2 3 5" xfId="18328" xr:uid="{00000000-0005-0000-0000-000000790000}"/>
    <cellStyle name="Normal 4 2 6 2 4" xfId="3381" xr:uid="{00000000-0005-0000-0000-000001790000}"/>
    <cellStyle name="Normal 4 2 6 2 4 2" xfId="11527" xr:uid="{00000000-0005-0000-0000-000002790000}"/>
    <cellStyle name="Normal 4 2 6 2 4 2 2" xfId="27823" xr:uid="{00000000-0005-0000-0000-000003790000}"/>
    <cellStyle name="Normal 4 2 6 2 4 3" xfId="19677" xr:uid="{00000000-0005-0000-0000-000004790000}"/>
    <cellStyle name="Normal 4 2 6 2 5" xfId="5921" xr:uid="{00000000-0005-0000-0000-000005790000}"/>
    <cellStyle name="Normal 4 2 6 2 5 2" xfId="14067" xr:uid="{00000000-0005-0000-0000-000006790000}"/>
    <cellStyle name="Normal 4 2 6 2 5 2 2" xfId="30363" xr:uid="{00000000-0005-0000-0000-000007790000}"/>
    <cellStyle name="Normal 4 2 6 2 5 3" xfId="22217" xr:uid="{00000000-0005-0000-0000-000008790000}"/>
    <cellStyle name="Normal 4 2 6 2 6" xfId="8768" xr:uid="{00000000-0005-0000-0000-000009790000}"/>
    <cellStyle name="Normal 4 2 6 2 6 2" xfId="25064" xr:uid="{00000000-0005-0000-0000-00000A790000}"/>
    <cellStyle name="Normal 4 2 6 2 7" xfId="16918" xr:uid="{00000000-0005-0000-0000-00000B790000}"/>
    <cellStyle name="Normal 4 2 6 3" xfId="983" xr:uid="{00000000-0005-0000-0000-00000C790000}"/>
    <cellStyle name="Normal 4 2 6 3 2" xfId="2393" xr:uid="{00000000-0005-0000-0000-00000D790000}"/>
    <cellStyle name="Normal 4 2 6 3 2 2" xfId="4912" xr:uid="{00000000-0005-0000-0000-00000E790000}"/>
    <cellStyle name="Normal 4 2 6 3 2 2 2" xfId="13058" xr:uid="{00000000-0005-0000-0000-00000F790000}"/>
    <cellStyle name="Normal 4 2 6 3 2 2 2 2" xfId="29354" xr:uid="{00000000-0005-0000-0000-000010790000}"/>
    <cellStyle name="Normal 4 2 6 3 2 2 3" xfId="21208" xr:uid="{00000000-0005-0000-0000-000011790000}"/>
    <cellStyle name="Normal 4 2 6 3 2 3" xfId="7692" xr:uid="{00000000-0005-0000-0000-000012790000}"/>
    <cellStyle name="Normal 4 2 6 3 2 3 2" xfId="15838" xr:uid="{00000000-0005-0000-0000-000013790000}"/>
    <cellStyle name="Normal 4 2 6 3 2 3 2 2" xfId="32134" xr:uid="{00000000-0005-0000-0000-000014790000}"/>
    <cellStyle name="Normal 4 2 6 3 2 3 3" xfId="23988" xr:uid="{00000000-0005-0000-0000-000015790000}"/>
    <cellStyle name="Normal 4 2 6 3 2 4" xfId="10539" xr:uid="{00000000-0005-0000-0000-000016790000}"/>
    <cellStyle name="Normal 4 2 6 3 2 4 2" xfId="26835" xr:uid="{00000000-0005-0000-0000-000017790000}"/>
    <cellStyle name="Normal 4 2 6 3 2 5" xfId="18689" xr:uid="{00000000-0005-0000-0000-000018790000}"/>
    <cellStyle name="Normal 4 2 6 3 3" xfId="3694" xr:uid="{00000000-0005-0000-0000-000019790000}"/>
    <cellStyle name="Normal 4 2 6 3 3 2" xfId="11840" xr:uid="{00000000-0005-0000-0000-00001A790000}"/>
    <cellStyle name="Normal 4 2 6 3 3 2 2" xfId="28136" xr:uid="{00000000-0005-0000-0000-00001B790000}"/>
    <cellStyle name="Normal 4 2 6 3 3 3" xfId="19990" xr:uid="{00000000-0005-0000-0000-00001C790000}"/>
    <cellStyle name="Normal 4 2 6 3 4" xfId="6282" xr:uid="{00000000-0005-0000-0000-00001D790000}"/>
    <cellStyle name="Normal 4 2 6 3 4 2" xfId="14428" xr:uid="{00000000-0005-0000-0000-00001E790000}"/>
    <cellStyle name="Normal 4 2 6 3 4 2 2" xfId="30724" xr:uid="{00000000-0005-0000-0000-00001F790000}"/>
    <cellStyle name="Normal 4 2 6 3 4 3" xfId="22578" xr:uid="{00000000-0005-0000-0000-000020790000}"/>
    <cellStyle name="Normal 4 2 6 3 5" xfId="9129" xr:uid="{00000000-0005-0000-0000-000021790000}"/>
    <cellStyle name="Normal 4 2 6 3 5 2" xfId="25425" xr:uid="{00000000-0005-0000-0000-000022790000}"/>
    <cellStyle name="Normal 4 2 6 3 6" xfId="17279" xr:uid="{00000000-0005-0000-0000-000023790000}"/>
    <cellStyle name="Normal 4 2 6 4" xfId="1688" xr:uid="{00000000-0005-0000-0000-000024790000}"/>
    <cellStyle name="Normal 4 2 6 4 2" xfId="4303" xr:uid="{00000000-0005-0000-0000-000025790000}"/>
    <cellStyle name="Normal 4 2 6 4 2 2" xfId="12449" xr:uid="{00000000-0005-0000-0000-000026790000}"/>
    <cellStyle name="Normal 4 2 6 4 2 2 2" xfId="28745" xr:uid="{00000000-0005-0000-0000-000027790000}"/>
    <cellStyle name="Normal 4 2 6 4 2 3" xfId="20599" xr:uid="{00000000-0005-0000-0000-000028790000}"/>
    <cellStyle name="Normal 4 2 6 4 3" xfId="6987" xr:uid="{00000000-0005-0000-0000-000029790000}"/>
    <cellStyle name="Normal 4 2 6 4 3 2" xfId="15133" xr:uid="{00000000-0005-0000-0000-00002A790000}"/>
    <cellStyle name="Normal 4 2 6 4 3 2 2" xfId="31429" xr:uid="{00000000-0005-0000-0000-00002B790000}"/>
    <cellStyle name="Normal 4 2 6 4 3 3" xfId="23283" xr:uid="{00000000-0005-0000-0000-00002C790000}"/>
    <cellStyle name="Normal 4 2 6 4 4" xfId="9834" xr:uid="{00000000-0005-0000-0000-00002D790000}"/>
    <cellStyle name="Normal 4 2 6 4 4 2" xfId="26130" xr:uid="{00000000-0005-0000-0000-00002E790000}"/>
    <cellStyle name="Normal 4 2 6 4 5" xfId="17984" xr:uid="{00000000-0005-0000-0000-00002F790000}"/>
    <cellStyle name="Normal 4 2 6 5" xfId="3085" xr:uid="{00000000-0005-0000-0000-000030790000}"/>
    <cellStyle name="Normal 4 2 6 5 2" xfId="11231" xr:uid="{00000000-0005-0000-0000-000031790000}"/>
    <cellStyle name="Normal 4 2 6 5 2 2" xfId="27527" xr:uid="{00000000-0005-0000-0000-000032790000}"/>
    <cellStyle name="Normal 4 2 6 5 3" xfId="19381" xr:uid="{00000000-0005-0000-0000-000033790000}"/>
    <cellStyle name="Normal 4 2 6 6" xfId="5577" xr:uid="{00000000-0005-0000-0000-000034790000}"/>
    <cellStyle name="Normal 4 2 6 6 2" xfId="13723" xr:uid="{00000000-0005-0000-0000-000035790000}"/>
    <cellStyle name="Normal 4 2 6 6 2 2" xfId="30019" xr:uid="{00000000-0005-0000-0000-000036790000}"/>
    <cellStyle name="Normal 4 2 6 6 3" xfId="21873" xr:uid="{00000000-0005-0000-0000-000037790000}"/>
    <cellStyle name="Normal 4 2 6 7" xfId="8424" xr:uid="{00000000-0005-0000-0000-000038790000}"/>
    <cellStyle name="Normal 4 2 6 7 2" xfId="24720" xr:uid="{00000000-0005-0000-0000-000039790000}"/>
    <cellStyle name="Normal 4 2 6 8" xfId="16574" xr:uid="{00000000-0005-0000-0000-00003A790000}"/>
    <cellStyle name="Normal 4 2 7" xfId="367" xr:uid="{00000000-0005-0000-0000-00003B790000}"/>
    <cellStyle name="Normal 4 2 7 2" xfId="1073" xr:uid="{00000000-0005-0000-0000-00003C790000}"/>
    <cellStyle name="Normal 4 2 7 2 2" xfId="2483" xr:uid="{00000000-0005-0000-0000-00003D790000}"/>
    <cellStyle name="Normal 4 2 7 2 2 2" xfId="4986" xr:uid="{00000000-0005-0000-0000-00003E790000}"/>
    <cellStyle name="Normal 4 2 7 2 2 2 2" xfId="13132" xr:uid="{00000000-0005-0000-0000-00003F790000}"/>
    <cellStyle name="Normal 4 2 7 2 2 2 2 2" xfId="29428" xr:uid="{00000000-0005-0000-0000-000040790000}"/>
    <cellStyle name="Normal 4 2 7 2 2 2 3" xfId="21282" xr:uid="{00000000-0005-0000-0000-000041790000}"/>
    <cellStyle name="Normal 4 2 7 2 2 3" xfId="7782" xr:uid="{00000000-0005-0000-0000-000042790000}"/>
    <cellStyle name="Normal 4 2 7 2 2 3 2" xfId="15928" xr:uid="{00000000-0005-0000-0000-000043790000}"/>
    <cellStyle name="Normal 4 2 7 2 2 3 2 2" xfId="32224" xr:uid="{00000000-0005-0000-0000-000044790000}"/>
    <cellStyle name="Normal 4 2 7 2 2 3 3" xfId="24078" xr:uid="{00000000-0005-0000-0000-000045790000}"/>
    <cellStyle name="Normal 4 2 7 2 2 4" xfId="10629" xr:uid="{00000000-0005-0000-0000-000046790000}"/>
    <cellStyle name="Normal 4 2 7 2 2 4 2" xfId="26925" xr:uid="{00000000-0005-0000-0000-000047790000}"/>
    <cellStyle name="Normal 4 2 7 2 2 5" xfId="18779" xr:uid="{00000000-0005-0000-0000-000048790000}"/>
    <cellStyle name="Normal 4 2 7 2 3" xfId="3768" xr:uid="{00000000-0005-0000-0000-000049790000}"/>
    <cellStyle name="Normal 4 2 7 2 3 2" xfId="11914" xr:uid="{00000000-0005-0000-0000-00004A790000}"/>
    <cellStyle name="Normal 4 2 7 2 3 2 2" xfId="28210" xr:uid="{00000000-0005-0000-0000-00004B790000}"/>
    <cellStyle name="Normal 4 2 7 2 3 3" xfId="20064" xr:uid="{00000000-0005-0000-0000-00004C790000}"/>
    <cellStyle name="Normal 4 2 7 2 4" xfId="6372" xr:uid="{00000000-0005-0000-0000-00004D790000}"/>
    <cellStyle name="Normal 4 2 7 2 4 2" xfId="14518" xr:uid="{00000000-0005-0000-0000-00004E790000}"/>
    <cellStyle name="Normal 4 2 7 2 4 2 2" xfId="30814" xr:uid="{00000000-0005-0000-0000-00004F790000}"/>
    <cellStyle name="Normal 4 2 7 2 4 3" xfId="22668" xr:uid="{00000000-0005-0000-0000-000050790000}"/>
    <cellStyle name="Normal 4 2 7 2 5" xfId="9219" xr:uid="{00000000-0005-0000-0000-000051790000}"/>
    <cellStyle name="Normal 4 2 7 2 5 2" xfId="25515" xr:uid="{00000000-0005-0000-0000-000052790000}"/>
    <cellStyle name="Normal 4 2 7 2 6" xfId="17369" xr:uid="{00000000-0005-0000-0000-000053790000}"/>
    <cellStyle name="Normal 4 2 7 3" xfId="1778" xr:uid="{00000000-0005-0000-0000-000054790000}"/>
    <cellStyle name="Normal 4 2 7 3 2" xfId="4377" xr:uid="{00000000-0005-0000-0000-000055790000}"/>
    <cellStyle name="Normal 4 2 7 3 2 2" xfId="12523" xr:uid="{00000000-0005-0000-0000-000056790000}"/>
    <cellStyle name="Normal 4 2 7 3 2 2 2" xfId="28819" xr:uid="{00000000-0005-0000-0000-000057790000}"/>
    <cellStyle name="Normal 4 2 7 3 2 3" xfId="20673" xr:uid="{00000000-0005-0000-0000-000058790000}"/>
    <cellStyle name="Normal 4 2 7 3 3" xfId="7077" xr:uid="{00000000-0005-0000-0000-000059790000}"/>
    <cellStyle name="Normal 4 2 7 3 3 2" xfId="15223" xr:uid="{00000000-0005-0000-0000-00005A790000}"/>
    <cellStyle name="Normal 4 2 7 3 3 2 2" xfId="31519" xr:uid="{00000000-0005-0000-0000-00005B790000}"/>
    <cellStyle name="Normal 4 2 7 3 3 3" xfId="23373" xr:uid="{00000000-0005-0000-0000-00005C790000}"/>
    <cellStyle name="Normal 4 2 7 3 4" xfId="9924" xr:uid="{00000000-0005-0000-0000-00005D790000}"/>
    <cellStyle name="Normal 4 2 7 3 4 2" xfId="26220" xr:uid="{00000000-0005-0000-0000-00005E790000}"/>
    <cellStyle name="Normal 4 2 7 3 5" xfId="18074" xr:uid="{00000000-0005-0000-0000-00005F790000}"/>
    <cellStyle name="Normal 4 2 7 4" xfId="3159" xr:uid="{00000000-0005-0000-0000-000060790000}"/>
    <cellStyle name="Normal 4 2 7 4 2" xfId="11305" xr:uid="{00000000-0005-0000-0000-000061790000}"/>
    <cellStyle name="Normal 4 2 7 4 2 2" xfId="27601" xr:uid="{00000000-0005-0000-0000-000062790000}"/>
    <cellStyle name="Normal 4 2 7 4 3" xfId="19455" xr:uid="{00000000-0005-0000-0000-000063790000}"/>
    <cellStyle name="Normal 4 2 7 5" xfId="5667" xr:uid="{00000000-0005-0000-0000-000064790000}"/>
    <cellStyle name="Normal 4 2 7 5 2" xfId="13813" xr:uid="{00000000-0005-0000-0000-000065790000}"/>
    <cellStyle name="Normal 4 2 7 5 2 2" xfId="30109" xr:uid="{00000000-0005-0000-0000-000066790000}"/>
    <cellStyle name="Normal 4 2 7 5 3" xfId="21963" xr:uid="{00000000-0005-0000-0000-000067790000}"/>
    <cellStyle name="Normal 4 2 7 6" xfId="8514" xr:uid="{00000000-0005-0000-0000-000068790000}"/>
    <cellStyle name="Normal 4 2 7 6 2" xfId="24810" xr:uid="{00000000-0005-0000-0000-000069790000}"/>
    <cellStyle name="Normal 4 2 7 7" xfId="16664" xr:uid="{00000000-0005-0000-0000-00006A790000}"/>
    <cellStyle name="Normal 4 2 8" xfId="729" xr:uid="{00000000-0005-0000-0000-00006B790000}"/>
    <cellStyle name="Normal 4 2 8 2" xfId="2139" xr:uid="{00000000-0005-0000-0000-00006C790000}"/>
    <cellStyle name="Normal 4 2 8 2 2" xfId="4690" xr:uid="{00000000-0005-0000-0000-00006D790000}"/>
    <cellStyle name="Normal 4 2 8 2 2 2" xfId="12836" xr:uid="{00000000-0005-0000-0000-00006E790000}"/>
    <cellStyle name="Normal 4 2 8 2 2 2 2" xfId="29132" xr:uid="{00000000-0005-0000-0000-00006F790000}"/>
    <cellStyle name="Normal 4 2 8 2 2 3" xfId="20986" xr:uid="{00000000-0005-0000-0000-000070790000}"/>
    <cellStyle name="Normal 4 2 8 2 3" xfId="7438" xr:uid="{00000000-0005-0000-0000-000071790000}"/>
    <cellStyle name="Normal 4 2 8 2 3 2" xfId="15584" xr:uid="{00000000-0005-0000-0000-000072790000}"/>
    <cellStyle name="Normal 4 2 8 2 3 2 2" xfId="31880" xr:uid="{00000000-0005-0000-0000-000073790000}"/>
    <cellStyle name="Normal 4 2 8 2 3 3" xfId="23734" xr:uid="{00000000-0005-0000-0000-000074790000}"/>
    <cellStyle name="Normal 4 2 8 2 4" xfId="10285" xr:uid="{00000000-0005-0000-0000-000075790000}"/>
    <cellStyle name="Normal 4 2 8 2 4 2" xfId="26581" xr:uid="{00000000-0005-0000-0000-000076790000}"/>
    <cellStyle name="Normal 4 2 8 2 5" xfId="18435" xr:uid="{00000000-0005-0000-0000-000077790000}"/>
    <cellStyle name="Normal 4 2 8 3" xfId="3472" xr:uid="{00000000-0005-0000-0000-000078790000}"/>
    <cellStyle name="Normal 4 2 8 3 2" xfId="11618" xr:uid="{00000000-0005-0000-0000-000079790000}"/>
    <cellStyle name="Normal 4 2 8 3 2 2" xfId="27914" xr:uid="{00000000-0005-0000-0000-00007A790000}"/>
    <cellStyle name="Normal 4 2 8 3 3" xfId="19768" xr:uid="{00000000-0005-0000-0000-00007B790000}"/>
    <cellStyle name="Normal 4 2 8 4" xfId="6028" xr:uid="{00000000-0005-0000-0000-00007C790000}"/>
    <cellStyle name="Normal 4 2 8 4 2" xfId="14174" xr:uid="{00000000-0005-0000-0000-00007D790000}"/>
    <cellStyle name="Normal 4 2 8 4 2 2" xfId="30470" xr:uid="{00000000-0005-0000-0000-00007E790000}"/>
    <cellStyle name="Normal 4 2 8 4 3" xfId="22324" xr:uid="{00000000-0005-0000-0000-00007F790000}"/>
    <cellStyle name="Normal 4 2 8 5" xfId="8875" xr:uid="{00000000-0005-0000-0000-000080790000}"/>
    <cellStyle name="Normal 4 2 8 5 2" xfId="25171" xr:uid="{00000000-0005-0000-0000-000081790000}"/>
    <cellStyle name="Normal 4 2 8 6" xfId="17025" xr:uid="{00000000-0005-0000-0000-000082790000}"/>
    <cellStyle name="Normal 4 2 9" xfId="1434" xr:uid="{00000000-0005-0000-0000-000083790000}"/>
    <cellStyle name="Normal 4 2 9 2" xfId="4081" xr:uid="{00000000-0005-0000-0000-000084790000}"/>
    <cellStyle name="Normal 4 2 9 2 2" xfId="12227" xr:uid="{00000000-0005-0000-0000-000085790000}"/>
    <cellStyle name="Normal 4 2 9 2 2 2" xfId="28523" xr:uid="{00000000-0005-0000-0000-000086790000}"/>
    <cellStyle name="Normal 4 2 9 2 3" xfId="20377" xr:uid="{00000000-0005-0000-0000-000087790000}"/>
    <cellStyle name="Normal 4 2 9 3" xfId="6733" xr:uid="{00000000-0005-0000-0000-000088790000}"/>
    <cellStyle name="Normal 4 2 9 3 2" xfId="14879" xr:uid="{00000000-0005-0000-0000-000089790000}"/>
    <cellStyle name="Normal 4 2 9 3 2 2" xfId="31175" xr:uid="{00000000-0005-0000-0000-00008A790000}"/>
    <cellStyle name="Normal 4 2 9 3 3" xfId="23029" xr:uid="{00000000-0005-0000-0000-00008B790000}"/>
    <cellStyle name="Normal 4 2 9 4" xfId="9580" xr:uid="{00000000-0005-0000-0000-00008C790000}"/>
    <cellStyle name="Normal 4 2 9 4 2" xfId="25876" xr:uid="{00000000-0005-0000-0000-00008D790000}"/>
    <cellStyle name="Normal 4 2 9 5" xfId="17730" xr:uid="{00000000-0005-0000-0000-00008E790000}"/>
    <cellStyle name="Normal 4 3" xfId="34" xr:uid="{00000000-0005-0000-0000-00008F790000}"/>
    <cellStyle name="Normal 4 3 10" xfId="5334" xr:uid="{00000000-0005-0000-0000-000090790000}"/>
    <cellStyle name="Normal 4 3 10 2" xfId="13480" xr:uid="{00000000-0005-0000-0000-000091790000}"/>
    <cellStyle name="Normal 4 3 10 2 2" xfId="29776" xr:uid="{00000000-0005-0000-0000-000092790000}"/>
    <cellStyle name="Normal 4 3 10 3" xfId="21630" xr:uid="{00000000-0005-0000-0000-000093790000}"/>
    <cellStyle name="Normal 4 3 11" xfId="8181" xr:uid="{00000000-0005-0000-0000-000094790000}"/>
    <cellStyle name="Normal 4 3 11 2" xfId="24477" xr:uid="{00000000-0005-0000-0000-000095790000}"/>
    <cellStyle name="Normal 4 3 12" xfId="16331" xr:uid="{00000000-0005-0000-0000-000096790000}"/>
    <cellStyle name="Normal 4 3 2" xfId="78" xr:uid="{00000000-0005-0000-0000-000097790000}"/>
    <cellStyle name="Normal 4 3 2 10" xfId="8225" xr:uid="{00000000-0005-0000-0000-000098790000}"/>
    <cellStyle name="Normal 4 3 2 10 2" xfId="24521" xr:uid="{00000000-0005-0000-0000-000099790000}"/>
    <cellStyle name="Normal 4 3 2 11" xfId="16375" xr:uid="{00000000-0005-0000-0000-00009A790000}"/>
    <cellStyle name="Normal 4 3 2 2" xfId="168" xr:uid="{00000000-0005-0000-0000-00009B790000}"/>
    <cellStyle name="Normal 4 3 2 2 2" xfId="512" xr:uid="{00000000-0005-0000-0000-00009C790000}"/>
    <cellStyle name="Normal 4 3 2 2 2 2" xfId="1218" xr:uid="{00000000-0005-0000-0000-00009D790000}"/>
    <cellStyle name="Normal 4 3 2 2 2 2 2" xfId="2628" xr:uid="{00000000-0005-0000-0000-00009E790000}"/>
    <cellStyle name="Normal 4 3 2 2 2 2 2 2" xfId="5105" xr:uid="{00000000-0005-0000-0000-00009F790000}"/>
    <cellStyle name="Normal 4 3 2 2 2 2 2 2 2" xfId="13251" xr:uid="{00000000-0005-0000-0000-0000A0790000}"/>
    <cellStyle name="Normal 4 3 2 2 2 2 2 2 2 2" xfId="29547" xr:uid="{00000000-0005-0000-0000-0000A1790000}"/>
    <cellStyle name="Normal 4 3 2 2 2 2 2 2 3" xfId="21401" xr:uid="{00000000-0005-0000-0000-0000A2790000}"/>
    <cellStyle name="Normal 4 3 2 2 2 2 2 3" xfId="7927" xr:uid="{00000000-0005-0000-0000-0000A3790000}"/>
    <cellStyle name="Normal 4 3 2 2 2 2 2 3 2" xfId="16073" xr:uid="{00000000-0005-0000-0000-0000A4790000}"/>
    <cellStyle name="Normal 4 3 2 2 2 2 2 3 2 2" xfId="32369" xr:uid="{00000000-0005-0000-0000-0000A5790000}"/>
    <cellStyle name="Normal 4 3 2 2 2 2 2 3 3" xfId="24223" xr:uid="{00000000-0005-0000-0000-0000A6790000}"/>
    <cellStyle name="Normal 4 3 2 2 2 2 2 4" xfId="10774" xr:uid="{00000000-0005-0000-0000-0000A7790000}"/>
    <cellStyle name="Normal 4 3 2 2 2 2 2 4 2" xfId="27070" xr:uid="{00000000-0005-0000-0000-0000A8790000}"/>
    <cellStyle name="Normal 4 3 2 2 2 2 2 5" xfId="18924" xr:uid="{00000000-0005-0000-0000-0000A9790000}"/>
    <cellStyle name="Normal 4 3 2 2 2 2 3" xfId="3887" xr:uid="{00000000-0005-0000-0000-0000AA790000}"/>
    <cellStyle name="Normal 4 3 2 2 2 2 3 2" xfId="12033" xr:uid="{00000000-0005-0000-0000-0000AB790000}"/>
    <cellStyle name="Normal 4 3 2 2 2 2 3 2 2" xfId="28329" xr:uid="{00000000-0005-0000-0000-0000AC790000}"/>
    <cellStyle name="Normal 4 3 2 2 2 2 3 3" xfId="20183" xr:uid="{00000000-0005-0000-0000-0000AD790000}"/>
    <cellStyle name="Normal 4 3 2 2 2 2 4" xfId="6517" xr:uid="{00000000-0005-0000-0000-0000AE790000}"/>
    <cellStyle name="Normal 4 3 2 2 2 2 4 2" xfId="14663" xr:uid="{00000000-0005-0000-0000-0000AF790000}"/>
    <cellStyle name="Normal 4 3 2 2 2 2 4 2 2" xfId="30959" xr:uid="{00000000-0005-0000-0000-0000B0790000}"/>
    <cellStyle name="Normal 4 3 2 2 2 2 4 3" xfId="22813" xr:uid="{00000000-0005-0000-0000-0000B1790000}"/>
    <cellStyle name="Normal 4 3 2 2 2 2 5" xfId="9364" xr:uid="{00000000-0005-0000-0000-0000B2790000}"/>
    <cellStyle name="Normal 4 3 2 2 2 2 5 2" xfId="25660" xr:uid="{00000000-0005-0000-0000-0000B3790000}"/>
    <cellStyle name="Normal 4 3 2 2 2 2 6" xfId="17514" xr:uid="{00000000-0005-0000-0000-0000B4790000}"/>
    <cellStyle name="Normal 4 3 2 2 2 3" xfId="1923" xr:uid="{00000000-0005-0000-0000-0000B5790000}"/>
    <cellStyle name="Normal 4 3 2 2 2 3 2" xfId="4496" xr:uid="{00000000-0005-0000-0000-0000B6790000}"/>
    <cellStyle name="Normal 4 3 2 2 2 3 2 2" xfId="12642" xr:uid="{00000000-0005-0000-0000-0000B7790000}"/>
    <cellStyle name="Normal 4 3 2 2 2 3 2 2 2" xfId="28938" xr:uid="{00000000-0005-0000-0000-0000B8790000}"/>
    <cellStyle name="Normal 4 3 2 2 2 3 2 3" xfId="20792" xr:uid="{00000000-0005-0000-0000-0000B9790000}"/>
    <cellStyle name="Normal 4 3 2 2 2 3 3" xfId="7222" xr:uid="{00000000-0005-0000-0000-0000BA790000}"/>
    <cellStyle name="Normal 4 3 2 2 2 3 3 2" xfId="15368" xr:uid="{00000000-0005-0000-0000-0000BB790000}"/>
    <cellStyle name="Normal 4 3 2 2 2 3 3 2 2" xfId="31664" xr:uid="{00000000-0005-0000-0000-0000BC790000}"/>
    <cellStyle name="Normal 4 3 2 2 2 3 3 3" xfId="23518" xr:uid="{00000000-0005-0000-0000-0000BD790000}"/>
    <cellStyle name="Normal 4 3 2 2 2 3 4" xfId="10069" xr:uid="{00000000-0005-0000-0000-0000BE790000}"/>
    <cellStyle name="Normal 4 3 2 2 2 3 4 2" xfId="26365" xr:uid="{00000000-0005-0000-0000-0000BF790000}"/>
    <cellStyle name="Normal 4 3 2 2 2 3 5" xfId="18219" xr:uid="{00000000-0005-0000-0000-0000C0790000}"/>
    <cellStyle name="Normal 4 3 2 2 2 4" xfId="3278" xr:uid="{00000000-0005-0000-0000-0000C1790000}"/>
    <cellStyle name="Normal 4 3 2 2 2 4 2" xfId="11424" xr:uid="{00000000-0005-0000-0000-0000C2790000}"/>
    <cellStyle name="Normal 4 3 2 2 2 4 2 2" xfId="27720" xr:uid="{00000000-0005-0000-0000-0000C3790000}"/>
    <cellStyle name="Normal 4 3 2 2 2 4 3" xfId="19574" xr:uid="{00000000-0005-0000-0000-0000C4790000}"/>
    <cellStyle name="Normal 4 3 2 2 2 5" xfId="5812" xr:uid="{00000000-0005-0000-0000-0000C5790000}"/>
    <cellStyle name="Normal 4 3 2 2 2 5 2" xfId="13958" xr:uid="{00000000-0005-0000-0000-0000C6790000}"/>
    <cellStyle name="Normal 4 3 2 2 2 5 2 2" xfId="30254" xr:uid="{00000000-0005-0000-0000-0000C7790000}"/>
    <cellStyle name="Normal 4 3 2 2 2 5 3" xfId="22108" xr:uid="{00000000-0005-0000-0000-0000C8790000}"/>
    <cellStyle name="Normal 4 3 2 2 2 6" xfId="8659" xr:uid="{00000000-0005-0000-0000-0000C9790000}"/>
    <cellStyle name="Normal 4 3 2 2 2 6 2" xfId="24955" xr:uid="{00000000-0005-0000-0000-0000CA790000}"/>
    <cellStyle name="Normal 4 3 2 2 2 7" xfId="16809" xr:uid="{00000000-0005-0000-0000-0000CB790000}"/>
    <cellStyle name="Normal 4 3 2 2 3" xfId="874" xr:uid="{00000000-0005-0000-0000-0000CC790000}"/>
    <cellStyle name="Normal 4 3 2 2 3 2" xfId="2284" xr:uid="{00000000-0005-0000-0000-0000CD790000}"/>
    <cellStyle name="Normal 4 3 2 2 3 2 2" xfId="4809" xr:uid="{00000000-0005-0000-0000-0000CE790000}"/>
    <cellStyle name="Normal 4 3 2 2 3 2 2 2" xfId="12955" xr:uid="{00000000-0005-0000-0000-0000CF790000}"/>
    <cellStyle name="Normal 4 3 2 2 3 2 2 2 2" xfId="29251" xr:uid="{00000000-0005-0000-0000-0000D0790000}"/>
    <cellStyle name="Normal 4 3 2 2 3 2 2 3" xfId="21105" xr:uid="{00000000-0005-0000-0000-0000D1790000}"/>
    <cellStyle name="Normal 4 3 2 2 3 2 3" xfId="7583" xr:uid="{00000000-0005-0000-0000-0000D2790000}"/>
    <cellStyle name="Normal 4 3 2 2 3 2 3 2" xfId="15729" xr:uid="{00000000-0005-0000-0000-0000D3790000}"/>
    <cellStyle name="Normal 4 3 2 2 3 2 3 2 2" xfId="32025" xr:uid="{00000000-0005-0000-0000-0000D4790000}"/>
    <cellStyle name="Normal 4 3 2 2 3 2 3 3" xfId="23879" xr:uid="{00000000-0005-0000-0000-0000D5790000}"/>
    <cellStyle name="Normal 4 3 2 2 3 2 4" xfId="10430" xr:uid="{00000000-0005-0000-0000-0000D6790000}"/>
    <cellStyle name="Normal 4 3 2 2 3 2 4 2" xfId="26726" xr:uid="{00000000-0005-0000-0000-0000D7790000}"/>
    <cellStyle name="Normal 4 3 2 2 3 2 5" xfId="18580" xr:uid="{00000000-0005-0000-0000-0000D8790000}"/>
    <cellStyle name="Normal 4 3 2 2 3 3" xfId="3591" xr:uid="{00000000-0005-0000-0000-0000D9790000}"/>
    <cellStyle name="Normal 4 3 2 2 3 3 2" xfId="11737" xr:uid="{00000000-0005-0000-0000-0000DA790000}"/>
    <cellStyle name="Normal 4 3 2 2 3 3 2 2" xfId="28033" xr:uid="{00000000-0005-0000-0000-0000DB790000}"/>
    <cellStyle name="Normal 4 3 2 2 3 3 3" xfId="19887" xr:uid="{00000000-0005-0000-0000-0000DC790000}"/>
    <cellStyle name="Normal 4 3 2 2 3 4" xfId="6173" xr:uid="{00000000-0005-0000-0000-0000DD790000}"/>
    <cellStyle name="Normal 4 3 2 2 3 4 2" xfId="14319" xr:uid="{00000000-0005-0000-0000-0000DE790000}"/>
    <cellStyle name="Normal 4 3 2 2 3 4 2 2" xfId="30615" xr:uid="{00000000-0005-0000-0000-0000DF790000}"/>
    <cellStyle name="Normal 4 3 2 2 3 4 3" xfId="22469" xr:uid="{00000000-0005-0000-0000-0000E0790000}"/>
    <cellStyle name="Normal 4 3 2 2 3 5" xfId="9020" xr:uid="{00000000-0005-0000-0000-0000E1790000}"/>
    <cellStyle name="Normal 4 3 2 2 3 5 2" xfId="25316" xr:uid="{00000000-0005-0000-0000-0000E2790000}"/>
    <cellStyle name="Normal 4 3 2 2 3 6" xfId="17170" xr:uid="{00000000-0005-0000-0000-0000E3790000}"/>
    <cellStyle name="Normal 4 3 2 2 4" xfId="1579" xr:uid="{00000000-0005-0000-0000-0000E4790000}"/>
    <cellStyle name="Normal 4 3 2 2 4 2" xfId="4200" xr:uid="{00000000-0005-0000-0000-0000E5790000}"/>
    <cellStyle name="Normal 4 3 2 2 4 2 2" xfId="12346" xr:uid="{00000000-0005-0000-0000-0000E6790000}"/>
    <cellStyle name="Normal 4 3 2 2 4 2 2 2" xfId="28642" xr:uid="{00000000-0005-0000-0000-0000E7790000}"/>
    <cellStyle name="Normal 4 3 2 2 4 2 3" xfId="20496" xr:uid="{00000000-0005-0000-0000-0000E8790000}"/>
    <cellStyle name="Normal 4 3 2 2 4 3" xfId="6878" xr:uid="{00000000-0005-0000-0000-0000E9790000}"/>
    <cellStyle name="Normal 4 3 2 2 4 3 2" xfId="15024" xr:uid="{00000000-0005-0000-0000-0000EA790000}"/>
    <cellStyle name="Normal 4 3 2 2 4 3 2 2" xfId="31320" xr:uid="{00000000-0005-0000-0000-0000EB790000}"/>
    <cellStyle name="Normal 4 3 2 2 4 3 3" xfId="23174" xr:uid="{00000000-0005-0000-0000-0000EC790000}"/>
    <cellStyle name="Normal 4 3 2 2 4 4" xfId="9725" xr:uid="{00000000-0005-0000-0000-0000ED790000}"/>
    <cellStyle name="Normal 4 3 2 2 4 4 2" xfId="26021" xr:uid="{00000000-0005-0000-0000-0000EE790000}"/>
    <cellStyle name="Normal 4 3 2 2 4 5" xfId="17875" xr:uid="{00000000-0005-0000-0000-0000EF790000}"/>
    <cellStyle name="Normal 4 3 2 2 5" xfId="2982" xr:uid="{00000000-0005-0000-0000-0000F0790000}"/>
    <cellStyle name="Normal 4 3 2 2 5 2" xfId="11128" xr:uid="{00000000-0005-0000-0000-0000F1790000}"/>
    <cellStyle name="Normal 4 3 2 2 5 2 2" xfId="27424" xr:uid="{00000000-0005-0000-0000-0000F2790000}"/>
    <cellStyle name="Normal 4 3 2 2 5 3" xfId="19278" xr:uid="{00000000-0005-0000-0000-0000F3790000}"/>
    <cellStyle name="Normal 4 3 2 2 6" xfId="5468" xr:uid="{00000000-0005-0000-0000-0000F4790000}"/>
    <cellStyle name="Normal 4 3 2 2 6 2" xfId="13614" xr:uid="{00000000-0005-0000-0000-0000F5790000}"/>
    <cellStyle name="Normal 4 3 2 2 6 2 2" xfId="29910" xr:uid="{00000000-0005-0000-0000-0000F6790000}"/>
    <cellStyle name="Normal 4 3 2 2 6 3" xfId="21764" xr:uid="{00000000-0005-0000-0000-0000F7790000}"/>
    <cellStyle name="Normal 4 3 2 2 7" xfId="8315" xr:uid="{00000000-0005-0000-0000-0000F8790000}"/>
    <cellStyle name="Normal 4 3 2 2 7 2" xfId="24611" xr:uid="{00000000-0005-0000-0000-0000F9790000}"/>
    <cellStyle name="Normal 4 3 2 2 8" xfId="16465" xr:uid="{00000000-0005-0000-0000-0000FA790000}"/>
    <cellStyle name="Normal 4 3 2 3" xfId="245" xr:uid="{00000000-0005-0000-0000-0000FB790000}"/>
    <cellStyle name="Normal 4 3 2 3 2" xfId="589" xr:uid="{00000000-0005-0000-0000-0000FC790000}"/>
    <cellStyle name="Normal 4 3 2 3 2 2" xfId="1295" xr:uid="{00000000-0005-0000-0000-0000FD790000}"/>
    <cellStyle name="Normal 4 3 2 3 2 2 2" xfId="2705" xr:uid="{00000000-0005-0000-0000-0000FE790000}"/>
    <cellStyle name="Normal 4 3 2 3 2 2 2 2" xfId="5179" xr:uid="{00000000-0005-0000-0000-0000FF790000}"/>
    <cellStyle name="Normal 4 3 2 3 2 2 2 2 2" xfId="13325" xr:uid="{00000000-0005-0000-0000-0000007A0000}"/>
    <cellStyle name="Normal 4 3 2 3 2 2 2 2 2 2" xfId="29621" xr:uid="{00000000-0005-0000-0000-0000017A0000}"/>
    <cellStyle name="Normal 4 3 2 3 2 2 2 2 3" xfId="21475" xr:uid="{00000000-0005-0000-0000-0000027A0000}"/>
    <cellStyle name="Normal 4 3 2 3 2 2 2 3" xfId="8004" xr:uid="{00000000-0005-0000-0000-0000037A0000}"/>
    <cellStyle name="Normal 4 3 2 3 2 2 2 3 2" xfId="16150" xr:uid="{00000000-0005-0000-0000-0000047A0000}"/>
    <cellStyle name="Normal 4 3 2 3 2 2 2 3 2 2" xfId="32446" xr:uid="{00000000-0005-0000-0000-0000057A0000}"/>
    <cellStyle name="Normal 4 3 2 3 2 2 2 3 3" xfId="24300" xr:uid="{00000000-0005-0000-0000-0000067A0000}"/>
    <cellStyle name="Normal 4 3 2 3 2 2 2 4" xfId="10851" xr:uid="{00000000-0005-0000-0000-0000077A0000}"/>
    <cellStyle name="Normal 4 3 2 3 2 2 2 4 2" xfId="27147" xr:uid="{00000000-0005-0000-0000-0000087A0000}"/>
    <cellStyle name="Normal 4 3 2 3 2 2 2 5" xfId="19001" xr:uid="{00000000-0005-0000-0000-0000097A0000}"/>
    <cellStyle name="Normal 4 3 2 3 2 2 3" xfId="3961" xr:uid="{00000000-0005-0000-0000-00000A7A0000}"/>
    <cellStyle name="Normal 4 3 2 3 2 2 3 2" xfId="12107" xr:uid="{00000000-0005-0000-0000-00000B7A0000}"/>
    <cellStyle name="Normal 4 3 2 3 2 2 3 2 2" xfId="28403" xr:uid="{00000000-0005-0000-0000-00000C7A0000}"/>
    <cellStyle name="Normal 4 3 2 3 2 2 3 3" xfId="20257" xr:uid="{00000000-0005-0000-0000-00000D7A0000}"/>
    <cellStyle name="Normal 4 3 2 3 2 2 4" xfId="6594" xr:uid="{00000000-0005-0000-0000-00000E7A0000}"/>
    <cellStyle name="Normal 4 3 2 3 2 2 4 2" xfId="14740" xr:uid="{00000000-0005-0000-0000-00000F7A0000}"/>
    <cellStyle name="Normal 4 3 2 3 2 2 4 2 2" xfId="31036" xr:uid="{00000000-0005-0000-0000-0000107A0000}"/>
    <cellStyle name="Normal 4 3 2 3 2 2 4 3" xfId="22890" xr:uid="{00000000-0005-0000-0000-0000117A0000}"/>
    <cellStyle name="Normal 4 3 2 3 2 2 5" xfId="9441" xr:uid="{00000000-0005-0000-0000-0000127A0000}"/>
    <cellStyle name="Normal 4 3 2 3 2 2 5 2" xfId="25737" xr:uid="{00000000-0005-0000-0000-0000137A0000}"/>
    <cellStyle name="Normal 4 3 2 3 2 2 6" xfId="17591" xr:uid="{00000000-0005-0000-0000-0000147A0000}"/>
    <cellStyle name="Normal 4 3 2 3 2 3" xfId="2000" xr:uid="{00000000-0005-0000-0000-0000157A0000}"/>
    <cellStyle name="Normal 4 3 2 3 2 3 2" xfId="4570" xr:uid="{00000000-0005-0000-0000-0000167A0000}"/>
    <cellStyle name="Normal 4 3 2 3 2 3 2 2" xfId="12716" xr:uid="{00000000-0005-0000-0000-0000177A0000}"/>
    <cellStyle name="Normal 4 3 2 3 2 3 2 2 2" xfId="29012" xr:uid="{00000000-0005-0000-0000-0000187A0000}"/>
    <cellStyle name="Normal 4 3 2 3 2 3 2 3" xfId="20866" xr:uid="{00000000-0005-0000-0000-0000197A0000}"/>
    <cellStyle name="Normal 4 3 2 3 2 3 3" xfId="7299" xr:uid="{00000000-0005-0000-0000-00001A7A0000}"/>
    <cellStyle name="Normal 4 3 2 3 2 3 3 2" xfId="15445" xr:uid="{00000000-0005-0000-0000-00001B7A0000}"/>
    <cellStyle name="Normal 4 3 2 3 2 3 3 2 2" xfId="31741" xr:uid="{00000000-0005-0000-0000-00001C7A0000}"/>
    <cellStyle name="Normal 4 3 2 3 2 3 3 3" xfId="23595" xr:uid="{00000000-0005-0000-0000-00001D7A0000}"/>
    <cellStyle name="Normal 4 3 2 3 2 3 4" xfId="10146" xr:uid="{00000000-0005-0000-0000-00001E7A0000}"/>
    <cellStyle name="Normal 4 3 2 3 2 3 4 2" xfId="26442" xr:uid="{00000000-0005-0000-0000-00001F7A0000}"/>
    <cellStyle name="Normal 4 3 2 3 2 3 5" xfId="18296" xr:uid="{00000000-0005-0000-0000-0000207A0000}"/>
    <cellStyle name="Normal 4 3 2 3 2 4" xfId="3352" xr:uid="{00000000-0005-0000-0000-0000217A0000}"/>
    <cellStyle name="Normal 4 3 2 3 2 4 2" xfId="11498" xr:uid="{00000000-0005-0000-0000-0000227A0000}"/>
    <cellStyle name="Normal 4 3 2 3 2 4 2 2" xfId="27794" xr:uid="{00000000-0005-0000-0000-0000237A0000}"/>
    <cellStyle name="Normal 4 3 2 3 2 4 3" xfId="19648" xr:uid="{00000000-0005-0000-0000-0000247A0000}"/>
    <cellStyle name="Normal 4 3 2 3 2 5" xfId="5889" xr:uid="{00000000-0005-0000-0000-0000257A0000}"/>
    <cellStyle name="Normal 4 3 2 3 2 5 2" xfId="14035" xr:uid="{00000000-0005-0000-0000-0000267A0000}"/>
    <cellStyle name="Normal 4 3 2 3 2 5 2 2" xfId="30331" xr:uid="{00000000-0005-0000-0000-0000277A0000}"/>
    <cellStyle name="Normal 4 3 2 3 2 5 3" xfId="22185" xr:uid="{00000000-0005-0000-0000-0000287A0000}"/>
    <cellStyle name="Normal 4 3 2 3 2 6" xfId="8736" xr:uid="{00000000-0005-0000-0000-0000297A0000}"/>
    <cellStyle name="Normal 4 3 2 3 2 6 2" xfId="25032" xr:uid="{00000000-0005-0000-0000-00002A7A0000}"/>
    <cellStyle name="Normal 4 3 2 3 2 7" xfId="16886" xr:uid="{00000000-0005-0000-0000-00002B7A0000}"/>
    <cellStyle name="Normal 4 3 2 3 3" xfId="951" xr:uid="{00000000-0005-0000-0000-00002C7A0000}"/>
    <cellStyle name="Normal 4 3 2 3 3 2" xfId="2361" xr:uid="{00000000-0005-0000-0000-00002D7A0000}"/>
    <cellStyle name="Normal 4 3 2 3 3 2 2" xfId="4883" xr:uid="{00000000-0005-0000-0000-00002E7A0000}"/>
    <cellStyle name="Normal 4 3 2 3 3 2 2 2" xfId="13029" xr:uid="{00000000-0005-0000-0000-00002F7A0000}"/>
    <cellStyle name="Normal 4 3 2 3 3 2 2 2 2" xfId="29325" xr:uid="{00000000-0005-0000-0000-0000307A0000}"/>
    <cellStyle name="Normal 4 3 2 3 3 2 2 3" xfId="21179" xr:uid="{00000000-0005-0000-0000-0000317A0000}"/>
    <cellStyle name="Normal 4 3 2 3 3 2 3" xfId="7660" xr:uid="{00000000-0005-0000-0000-0000327A0000}"/>
    <cellStyle name="Normal 4 3 2 3 3 2 3 2" xfId="15806" xr:uid="{00000000-0005-0000-0000-0000337A0000}"/>
    <cellStyle name="Normal 4 3 2 3 3 2 3 2 2" xfId="32102" xr:uid="{00000000-0005-0000-0000-0000347A0000}"/>
    <cellStyle name="Normal 4 3 2 3 3 2 3 3" xfId="23956" xr:uid="{00000000-0005-0000-0000-0000357A0000}"/>
    <cellStyle name="Normal 4 3 2 3 3 2 4" xfId="10507" xr:uid="{00000000-0005-0000-0000-0000367A0000}"/>
    <cellStyle name="Normal 4 3 2 3 3 2 4 2" xfId="26803" xr:uid="{00000000-0005-0000-0000-0000377A0000}"/>
    <cellStyle name="Normal 4 3 2 3 3 2 5" xfId="18657" xr:uid="{00000000-0005-0000-0000-0000387A0000}"/>
    <cellStyle name="Normal 4 3 2 3 3 3" xfId="3665" xr:uid="{00000000-0005-0000-0000-0000397A0000}"/>
    <cellStyle name="Normal 4 3 2 3 3 3 2" xfId="11811" xr:uid="{00000000-0005-0000-0000-00003A7A0000}"/>
    <cellStyle name="Normal 4 3 2 3 3 3 2 2" xfId="28107" xr:uid="{00000000-0005-0000-0000-00003B7A0000}"/>
    <cellStyle name="Normal 4 3 2 3 3 3 3" xfId="19961" xr:uid="{00000000-0005-0000-0000-00003C7A0000}"/>
    <cellStyle name="Normal 4 3 2 3 3 4" xfId="6250" xr:uid="{00000000-0005-0000-0000-00003D7A0000}"/>
    <cellStyle name="Normal 4 3 2 3 3 4 2" xfId="14396" xr:uid="{00000000-0005-0000-0000-00003E7A0000}"/>
    <cellStyle name="Normal 4 3 2 3 3 4 2 2" xfId="30692" xr:uid="{00000000-0005-0000-0000-00003F7A0000}"/>
    <cellStyle name="Normal 4 3 2 3 3 4 3" xfId="22546" xr:uid="{00000000-0005-0000-0000-0000407A0000}"/>
    <cellStyle name="Normal 4 3 2 3 3 5" xfId="9097" xr:uid="{00000000-0005-0000-0000-0000417A0000}"/>
    <cellStyle name="Normal 4 3 2 3 3 5 2" xfId="25393" xr:uid="{00000000-0005-0000-0000-0000427A0000}"/>
    <cellStyle name="Normal 4 3 2 3 3 6" xfId="17247" xr:uid="{00000000-0005-0000-0000-0000437A0000}"/>
    <cellStyle name="Normal 4 3 2 3 4" xfId="1656" xr:uid="{00000000-0005-0000-0000-0000447A0000}"/>
    <cellStyle name="Normal 4 3 2 3 4 2" xfId="4274" xr:uid="{00000000-0005-0000-0000-0000457A0000}"/>
    <cellStyle name="Normal 4 3 2 3 4 2 2" xfId="12420" xr:uid="{00000000-0005-0000-0000-0000467A0000}"/>
    <cellStyle name="Normal 4 3 2 3 4 2 2 2" xfId="28716" xr:uid="{00000000-0005-0000-0000-0000477A0000}"/>
    <cellStyle name="Normal 4 3 2 3 4 2 3" xfId="20570" xr:uid="{00000000-0005-0000-0000-0000487A0000}"/>
    <cellStyle name="Normal 4 3 2 3 4 3" xfId="6955" xr:uid="{00000000-0005-0000-0000-0000497A0000}"/>
    <cellStyle name="Normal 4 3 2 3 4 3 2" xfId="15101" xr:uid="{00000000-0005-0000-0000-00004A7A0000}"/>
    <cellStyle name="Normal 4 3 2 3 4 3 2 2" xfId="31397" xr:uid="{00000000-0005-0000-0000-00004B7A0000}"/>
    <cellStyle name="Normal 4 3 2 3 4 3 3" xfId="23251" xr:uid="{00000000-0005-0000-0000-00004C7A0000}"/>
    <cellStyle name="Normal 4 3 2 3 4 4" xfId="9802" xr:uid="{00000000-0005-0000-0000-00004D7A0000}"/>
    <cellStyle name="Normal 4 3 2 3 4 4 2" xfId="26098" xr:uid="{00000000-0005-0000-0000-00004E7A0000}"/>
    <cellStyle name="Normal 4 3 2 3 4 5" xfId="17952" xr:uid="{00000000-0005-0000-0000-00004F7A0000}"/>
    <cellStyle name="Normal 4 3 2 3 5" xfId="3056" xr:uid="{00000000-0005-0000-0000-0000507A0000}"/>
    <cellStyle name="Normal 4 3 2 3 5 2" xfId="11202" xr:uid="{00000000-0005-0000-0000-0000517A0000}"/>
    <cellStyle name="Normal 4 3 2 3 5 2 2" xfId="27498" xr:uid="{00000000-0005-0000-0000-0000527A0000}"/>
    <cellStyle name="Normal 4 3 2 3 5 3" xfId="19352" xr:uid="{00000000-0005-0000-0000-0000537A0000}"/>
    <cellStyle name="Normal 4 3 2 3 6" xfId="5545" xr:uid="{00000000-0005-0000-0000-0000547A0000}"/>
    <cellStyle name="Normal 4 3 2 3 6 2" xfId="13691" xr:uid="{00000000-0005-0000-0000-0000557A0000}"/>
    <cellStyle name="Normal 4 3 2 3 6 2 2" xfId="29987" xr:uid="{00000000-0005-0000-0000-0000567A0000}"/>
    <cellStyle name="Normal 4 3 2 3 6 3" xfId="21841" xr:uid="{00000000-0005-0000-0000-0000577A0000}"/>
    <cellStyle name="Normal 4 3 2 3 7" xfId="8392" xr:uid="{00000000-0005-0000-0000-0000587A0000}"/>
    <cellStyle name="Normal 4 3 2 3 7 2" xfId="24688" xr:uid="{00000000-0005-0000-0000-0000597A0000}"/>
    <cellStyle name="Normal 4 3 2 3 8" xfId="16542" xr:uid="{00000000-0005-0000-0000-00005A7A0000}"/>
    <cellStyle name="Normal 4 3 2 4" xfId="332" xr:uid="{00000000-0005-0000-0000-00005B7A0000}"/>
    <cellStyle name="Normal 4 3 2 4 2" xfId="676" xr:uid="{00000000-0005-0000-0000-00005C7A0000}"/>
    <cellStyle name="Normal 4 3 2 4 2 2" xfId="1382" xr:uid="{00000000-0005-0000-0000-00005D7A0000}"/>
    <cellStyle name="Normal 4 3 2 4 2 2 2" xfId="2792" xr:uid="{00000000-0005-0000-0000-00005E7A0000}"/>
    <cellStyle name="Normal 4 3 2 4 2 2 2 2" xfId="5253" xr:uid="{00000000-0005-0000-0000-00005F7A0000}"/>
    <cellStyle name="Normal 4 3 2 4 2 2 2 2 2" xfId="13399" xr:uid="{00000000-0005-0000-0000-0000607A0000}"/>
    <cellStyle name="Normal 4 3 2 4 2 2 2 2 2 2" xfId="29695" xr:uid="{00000000-0005-0000-0000-0000617A0000}"/>
    <cellStyle name="Normal 4 3 2 4 2 2 2 2 3" xfId="21549" xr:uid="{00000000-0005-0000-0000-0000627A0000}"/>
    <cellStyle name="Normal 4 3 2 4 2 2 2 3" xfId="8091" xr:uid="{00000000-0005-0000-0000-0000637A0000}"/>
    <cellStyle name="Normal 4 3 2 4 2 2 2 3 2" xfId="16237" xr:uid="{00000000-0005-0000-0000-0000647A0000}"/>
    <cellStyle name="Normal 4 3 2 4 2 2 2 3 2 2" xfId="32533" xr:uid="{00000000-0005-0000-0000-0000657A0000}"/>
    <cellStyle name="Normal 4 3 2 4 2 2 2 3 3" xfId="24387" xr:uid="{00000000-0005-0000-0000-0000667A0000}"/>
    <cellStyle name="Normal 4 3 2 4 2 2 2 4" xfId="10938" xr:uid="{00000000-0005-0000-0000-0000677A0000}"/>
    <cellStyle name="Normal 4 3 2 4 2 2 2 4 2" xfId="27234" xr:uid="{00000000-0005-0000-0000-0000687A0000}"/>
    <cellStyle name="Normal 4 3 2 4 2 2 2 5" xfId="19088" xr:uid="{00000000-0005-0000-0000-0000697A0000}"/>
    <cellStyle name="Normal 4 3 2 4 2 2 3" xfId="4035" xr:uid="{00000000-0005-0000-0000-00006A7A0000}"/>
    <cellStyle name="Normal 4 3 2 4 2 2 3 2" xfId="12181" xr:uid="{00000000-0005-0000-0000-00006B7A0000}"/>
    <cellStyle name="Normal 4 3 2 4 2 2 3 2 2" xfId="28477" xr:uid="{00000000-0005-0000-0000-00006C7A0000}"/>
    <cellStyle name="Normal 4 3 2 4 2 2 3 3" xfId="20331" xr:uid="{00000000-0005-0000-0000-00006D7A0000}"/>
    <cellStyle name="Normal 4 3 2 4 2 2 4" xfId="6681" xr:uid="{00000000-0005-0000-0000-00006E7A0000}"/>
    <cellStyle name="Normal 4 3 2 4 2 2 4 2" xfId="14827" xr:uid="{00000000-0005-0000-0000-00006F7A0000}"/>
    <cellStyle name="Normal 4 3 2 4 2 2 4 2 2" xfId="31123" xr:uid="{00000000-0005-0000-0000-0000707A0000}"/>
    <cellStyle name="Normal 4 3 2 4 2 2 4 3" xfId="22977" xr:uid="{00000000-0005-0000-0000-0000717A0000}"/>
    <cellStyle name="Normal 4 3 2 4 2 2 5" xfId="9528" xr:uid="{00000000-0005-0000-0000-0000727A0000}"/>
    <cellStyle name="Normal 4 3 2 4 2 2 5 2" xfId="25824" xr:uid="{00000000-0005-0000-0000-0000737A0000}"/>
    <cellStyle name="Normal 4 3 2 4 2 2 6" xfId="17678" xr:uid="{00000000-0005-0000-0000-0000747A0000}"/>
    <cellStyle name="Normal 4 3 2 4 2 3" xfId="2087" xr:uid="{00000000-0005-0000-0000-0000757A0000}"/>
    <cellStyle name="Normal 4 3 2 4 2 3 2" xfId="4644" xr:uid="{00000000-0005-0000-0000-0000767A0000}"/>
    <cellStyle name="Normal 4 3 2 4 2 3 2 2" xfId="12790" xr:uid="{00000000-0005-0000-0000-0000777A0000}"/>
    <cellStyle name="Normal 4 3 2 4 2 3 2 2 2" xfId="29086" xr:uid="{00000000-0005-0000-0000-0000787A0000}"/>
    <cellStyle name="Normal 4 3 2 4 2 3 2 3" xfId="20940" xr:uid="{00000000-0005-0000-0000-0000797A0000}"/>
    <cellStyle name="Normal 4 3 2 4 2 3 3" xfId="7386" xr:uid="{00000000-0005-0000-0000-00007A7A0000}"/>
    <cellStyle name="Normal 4 3 2 4 2 3 3 2" xfId="15532" xr:uid="{00000000-0005-0000-0000-00007B7A0000}"/>
    <cellStyle name="Normal 4 3 2 4 2 3 3 2 2" xfId="31828" xr:uid="{00000000-0005-0000-0000-00007C7A0000}"/>
    <cellStyle name="Normal 4 3 2 4 2 3 3 3" xfId="23682" xr:uid="{00000000-0005-0000-0000-00007D7A0000}"/>
    <cellStyle name="Normal 4 3 2 4 2 3 4" xfId="10233" xr:uid="{00000000-0005-0000-0000-00007E7A0000}"/>
    <cellStyle name="Normal 4 3 2 4 2 3 4 2" xfId="26529" xr:uid="{00000000-0005-0000-0000-00007F7A0000}"/>
    <cellStyle name="Normal 4 3 2 4 2 3 5" xfId="18383" xr:uid="{00000000-0005-0000-0000-0000807A0000}"/>
    <cellStyle name="Normal 4 3 2 4 2 4" xfId="3426" xr:uid="{00000000-0005-0000-0000-0000817A0000}"/>
    <cellStyle name="Normal 4 3 2 4 2 4 2" xfId="11572" xr:uid="{00000000-0005-0000-0000-0000827A0000}"/>
    <cellStyle name="Normal 4 3 2 4 2 4 2 2" xfId="27868" xr:uid="{00000000-0005-0000-0000-0000837A0000}"/>
    <cellStyle name="Normal 4 3 2 4 2 4 3" xfId="19722" xr:uid="{00000000-0005-0000-0000-0000847A0000}"/>
    <cellStyle name="Normal 4 3 2 4 2 5" xfId="5976" xr:uid="{00000000-0005-0000-0000-0000857A0000}"/>
    <cellStyle name="Normal 4 3 2 4 2 5 2" xfId="14122" xr:uid="{00000000-0005-0000-0000-0000867A0000}"/>
    <cellStyle name="Normal 4 3 2 4 2 5 2 2" xfId="30418" xr:uid="{00000000-0005-0000-0000-0000877A0000}"/>
    <cellStyle name="Normal 4 3 2 4 2 5 3" xfId="22272" xr:uid="{00000000-0005-0000-0000-0000887A0000}"/>
    <cellStyle name="Normal 4 3 2 4 2 6" xfId="8823" xr:uid="{00000000-0005-0000-0000-0000897A0000}"/>
    <cellStyle name="Normal 4 3 2 4 2 6 2" xfId="25119" xr:uid="{00000000-0005-0000-0000-00008A7A0000}"/>
    <cellStyle name="Normal 4 3 2 4 2 7" xfId="16973" xr:uid="{00000000-0005-0000-0000-00008B7A0000}"/>
    <cellStyle name="Normal 4 3 2 4 3" xfId="1038" xr:uid="{00000000-0005-0000-0000-00008C7A0000}"/>
    <cellStyle name="Normal 4 3 2 4 3 2" xfId="2448" xr:uid="{00000000-0005-0000-0000-00008D7A0000}"/>
    <cellStyle name="Normal 4 3 2 4 3 2 2" xfId="4957" xr:uid="{00000000-0005-0000-0000-00008E7A0000}"/>
    <cellStyle name="Normal 4 3 2 4 3 2 2 2" xfId="13103" xr:uid="{00000000-0005-0000-0000-00008F7A0000}"/>
    <cellStyle name="Normal 4 3 2 4 3 2 2 2 2" xfId="29399" xr:uid="{00000000-0005-0000-0000-0000907A0000}"/>
    <cellStyle name="Normal 4 3 2 4 3 2 2 3" xfId="21253" xr:uid="{00000000-0005-0000-0000-0000917A0000}"/>
    <cellStyle name="Normal 4 3 2 4 3 2 3" xfId="7747" xr:uid="{00000000-0005-0000-0000-0000927A0000}"/>
    <cellStyle name="Normal 4 3 2 4 3 2 3 2" xfId="15893" xr:uid="{00000000-0005-0000-0000-0000937A0000}"/>
    <cellStyle name="Normal 4 3 2 4 3 2 3 2 2" xfId="32189" xr:uid="{00000000-0005-0000-0000-0000947A0000}"/>
    <cellStyle name="Normal 4 3 2 4 3 2 3 3" xfId="24043" xr:uid="{00000000-0005-0000-0000-0000957A0000}"/>
    <cellStyle name="Normal 4 3 2 4 3 2 4" xfId="10594" xr:uid="{00000000-0005-0000-0000-0000967A0000}"/>
    <cellStyle name="Normal 4 3 2 4 3 2 4 2" xfId="26890" xr:uid="{00000000-0005-0000-0000-0000977A0000}"/>
    <cellStyle name="Normal 4 3 2 4 3 2 5" xfId="18744" xr:uid="{00000000-0005-0000-0000-0000987A0000}"/>
    <cellStyle name="Normal 4 3 2 4 3 3" xfId="3739" xr:uid="{00000000-0005-0000-0000-0000997A0000}"/>
    <cellStyle name="Normal 4 3 2 4 3 3 2" xfId="11885" xr:uid="{00000000-0005-0000-0000-00009A7A0000}"/>
    <cellStyle name="Normal 4 3 2 4 3 3 2 2" xfId="28181" xr:uid="{00000000-0005-0000-0000-00009B7A0000}"/>
    <cellStyle name="Normal 4 3 2 4 3 3 3" xfId="20035" xr:uid="{00000000-0005-0000-0000-00009C7A0000}"/>
    <cellStyle name="Normal 4 3 2 4 3 4" xfId="6337" xr:uid="{00000000-0005-0000-0000-00009D7A0000}"/>
    <cellStyle name="Normal 4 3 2 4 3 4 2" xfId="14483" xr:uid="{00000000-0005-0000-0000-00009E7A0000}"/>
    <cellStyle name="Normal 4 3 2 4 3 4 2 2" xfId="30779" xr:uid="{00000000-0005-0000-0000-00009F7A0000}"/>
    <cellStyle name="Normal 4 3 2 4 3 4 3" xfId="22633" xr:uid="{00000000-0005-0000-0000-0000A07A0000}"/>
    <cellStyle name="Normal 4 3 2 4 3 5" xfId="9184" xr:uid="{00000000-0005-0000-0000-0000A17A0000}"/>
    <cellStyle name="Normal 4 3 2 4 3 5 2" xfId="25480" xr:uid="{00000000-0005-0000-0000-0000A27A0000}"/>
    <cellStyle name="Normal 4 3 2 4 3 6" xfId="17334" xr:uid="{00000000-0005-0000-0000-0000A37A0000}"/>
    <cellStyle name="Normal 4 3 2 4 4" xfId="1743" xr:uid="{00000000-0005-0000-0000-0000A47A0000}"/>
    <cellStyle name="Normal 4 3 2 4 4 2" xfId="4348" xr:uid="{00000000-0005-0000-0000-0000A57A0000}"/>
    <cellStyle name="Normal 4 3 2 4 4 2 2" xfId="12494" xr:uid="{00000000-0005-0000-0000-0000A67A0000}"/>
    <cellStyle name="Normal 4 3 2 4 4 2 2 2" xfId="28790" xr:uid="{00000000-0005-0000-0000-0000A77A0000}"/>
    <cellStyle name="Normal 4 3 2 4 4 2 3" xfId="20644" xr:uid="{00000000-0005-0000-0000-0000A87A0000}"/>
    <cellStyle name="Normal 4 3 2 4 4 3" xfId="7042" xr:uid="{00000000-0005-0000-0000-0000A97A0000}"/>
    <cellStyle name="Normal 4 3 2 4 4 3 2" xfId="15188" xr:uid="{00000000-0005-0000-0000-0000AA7A0000}"/>
    <cellStyle name="Normal 4 3 2 4 4 3 2 2" xfId="31484" xr:uid="{00000000-0005-0000-0000-0000AB7A0000}"/>
    <cellStyle name="Normal 4 3 2 4 4 3 3" xfId="23338" xr:uid="{00000000-0005-0000-0000-0000AC7A0000}"/>
    <cellStyle name="Normal 4 3 2 4 4 4" xfId="9889" xr:uid="{00000000-0005-0000-0000-0000AD7A0000}"/>
    <cellStyle name="Normal 4 3 2 4 4 4 2" xfId="26185" xr:uid="{00000000-0005-0000-0000-0000AE7A0000}"/>
    <cellStyle name="Normal 4 3 2 4 4 5" xfId="18039" xr:uid="{00000000-0005-0000-0000-0000AF7A0000}"/>
    <cellStyle name="Normal 4 3 2 4 5" xfId="3130" xr:uid="{00000000-0005-0000-0000-0000B07A0000}"/>
    <cellStyle name="Normal 4 3 2 4 5 2" xfId="11276" xr:uid="{00000000-0005-0000-0000-0000B17A0000}"/>
    <cellStyle name="Normal 4 3 2 4 5 2 2" xfId="27572" xr:uid="{00000000-0005-0000-0000-0000B27A0000}"/>
    <cellStyle name="Normal 4 3 2 4 5 3" xfId="19426" xr:uid="{00000000-0005-0000-0000-0000B37A0000}"/>
    <cellStyle name="Normal 4 3 2 4 6" xfId="5632" xr:uid="{00000000-0005-0000-0000-0000B47A0000}"/>
    <cellStyle name="Normal 4 3 2 4 6 2" xfId="13778" xr:uid="{00000000-0005-0000-0000-0000B57A0000}"/>
    <cellStyle name="Normal 4 3 2 4 6 2 2" xfId="30074" xr:uid="{00000000-0005-0000-0000-0000B67A0000}"/>
    <cellStyle name="Normal 4 3 2 4 6 3" xfId="21928" xr:uid="{00000000-0005-0000-0000-0000B77A0000}"/>
    <cellStyle name="Normal 4 3 2 4 7" xfId="8479" xr:uid="{00000000-0005-0000-0000-0000B87A0000}"/>
    <cellStyle name="Normal 4 3 2 4 7 2" xfId="24775" xr:uid="{00000000-0005-0000-0000-0000B97A0000}"/>
    <cellStyle name="Normal 4 3 2 4 8" xfId="16629" xr:uid="{00000000-0005-0000-0000-0000BA7A0000}"/>
    <cellStyle name="Normal 4 3 2 5" xfId="422" xr:uid="{00000000-0005-0000-0000-0000BB7A0000}"/>
    <cellStyle name="Normal 4 3 2 5 2" xfId="1128" xr:uid="{00000000-0005-0000-0000-0000BC7A0000}"/>
    <cellStyle name="Normal 4 3 2 5 2 2" xfId="2538" xr:uid="{00000000-0005-0000-0000-0000BD7A0000}"/>
    <cellStyle name="Normal 4 3 2 5 2 2 2" xfId="5031" xr:uid="{00000000-0005-0000-0000-0000BE7A0000}"/>
    <cellStyle name="Normal 4 3 2 5 2 2 2 2" xfId="13177" xr:uid="{00000000-0005-0000-0000-0000BF7A0000}"/>
    <cellStyle name="Normal 4 3 2 5 2 2 2 2 2" xfId="29473" xr:uid="{00000000-0005-0000-0000-0000C07A0000}"/>
    <cellStyle name="Normal 4 3 2 5 2 2 2 3" xfId="21327" xr:uid="{00000000-0005-0000-0000-0000C17A0000}"/>
    <cellStyle name="Normal 4 3 2 5 2 2 3" xfId="7837" xr:uid="{00000000-0005-0000-0000-0000C27A0000}"/>
    <cellStyle name="Normal 4 3 2 5 2 2 3 2" xfId="15983" xr:uid="{00000000-0005-0000-0000-0000C37A0000}"/>
    <cellStyle name="Normal 4 3 2 5 2 2 3 2 2" xfId="32279" xr:uid="{00000000-0005-0000-0000-0000C47A0000}"/>
    <cellStyle name="Normal 4 3 2 5 2 2 3 3" xfId="24133" xr:uid="{00000000-0005-0000-0000-0000C57A0000}"/>
    <cellStyle name="Normal 4 3 2 5 2 2 4" xfId="10684" xr:uid="{00000000-0005-0000-0000-0000C67A0000}"/>
    <cellStyle name="Normal 4 3 2 5 2 2 4 2" xfId="26980" xr:uid="{00000000-0005-0000-0000-0000C77A0000}"/>
    <cellStyle name="Normal 4 3 2 5 2 2 5" xfId="18834" xr:uid="{00000000-0005-0000-0000-0000C87A0000}"/>
    <cellStyle name="Normal 4 3 2 5 2 3" xfId="3813" xr:uid="{00000000-0005-0000-0000-0000C97A0000}"/>
    <cellStyle name="Normal 4 3 2 5 2 3 2" xfId="11959" xr:uid="{00000000-0005-0000-0000-0000CA7A0000}"/>
    <cellStyle name="Normal 4 3 2 5 2 3 2 2" xfId="28255" xr:uid="{00000000-0005-0000-0000-0000CB7A0000}"/>
    <cellStyle name="Normal 4 3 2 5 2 3 3" xfId="20109" xr:uid="{00000000-0005-0000-0000-0000CC7A0000}"/>
    <cellStyle name="Normal 4 3 2 5 2 4" xfId="6427" xr:uid="{00000000-0005-0000-0000-0000CD7A0000}"/>
    <cellStyle name="Normal 4 3 2 5 2 4 2" xfId="14573" xr:uid="{00000000-0005-0000-0000-0000CE7A0000}"/>
    <cellStyle name="Normal 4 3 2 5 2 4 2 2" xfId="30869" xr:uid="{00000000-0005-0000-0000-0000CF7A0000}"/>
    <cellStyle name="Normal 4 3 2 5 2 4 3" xfId="22723" xr:uid="{00000000-0005-0000-0000-0000D07A0000}"/>
    <cellStyle name="Normal 4 3 2 5 2 5" xfId="9274" xr:uid="{00000000-0005-0000-0000-0000D17A0000}"/>
    <cellStyle name="Normal 4 3 2 5 2 5 2" xfId="25570" xr:uid="{00000000-0005-0000-0000-0000D27A0000}"/>
    <cellStyle name="Normal 4 3 2 5 2 6" xfId="17424" xr:uid="{00000000-0005-0000-0000-0000D37A0000}"/>
    <cellStyle name="Normal 4 3 2 5 3" xfId="1833" xr:uid="{00000000-0005-0000-0000-0000D47A0000}"/>
    <cellStyle name="Normal 4 3 2 5 3 2" xfId="4422" xr:uid="{00000000-0005-0000-0000-0000D57A0000}"/>
    <cellStyle name="Normal 4 3 2 5 3 2 2" xfId="12568" xr:uid="{00000000-0005-0000-0000-0000D67A0000}"/>
    <cellStyle name="Normal 4 3 2 5 3 2 2 2" xfId="28864" xr:uid="{00000000-0005-0000-0000-0000D77A0000}"/>
    <cellStyle name="Normal 4 3 2 5 3 2 3" xfId="20718" xr:uid="{00000000-0005-0000-0000-0000D87A0000}"/>
    <cellStyle name="Normal 4 3 2 5 3 3" xfId="7132" xr:uid="{00000000-0005-0000-0000-0000D97A0000}"/>
    <cellStyle name="Normal 4 3 2 5 3 3 2" xfId="15278" xr:uid="{00000000-0005-0000-0000-0000DA7A0000}"/>
    <cellStyle name="Normal 4 3 2 5 3 3 2 2" xfId="31574" xr:uid="{00000000-0005-0000-0000-0000DB7A0000}"/>
    <cellStyle name="Normal 4 3 2 5 3 3 3" xfId="23428" xr:uid="{00000000-0005-0000-0000-0000DC7A0000}"/>
    <cellStyle name="Normal 4 3 2 5 3 4" xfId="9979" xr:uid="{00000000-0005-0000-0000-0000DD7A0000}"/>
    <cellStyle name="Normal 4 3 2 5 3 4 2" xfId="26275" xr:uid="{00000000-0005-0000-0000-0000DE7A0000}"/>
    <cellStyle name="Normal 4 3 2 5 3 5" xfId="18129" xr:uid="{00000000-0005-0000-0000-0000DF7A0000}"/>
    <cellStyle name="Normal 4 3 2 5 4" xfId="3204" xr:uid="{00000000-0005-0000-0000-0000E07A0000}"/>
    <cellStyle name="Normal 4 3 2 5 4 2" xfId="11350" xr:uid="{00000000-0005-0000-0000-0000E17A0000}"/>
    <cellStyle name="Normal 4 3 2 5 4 2 2" xfId="27646" xr:uid="{00000000-0005-0000-0000-0000E27A0000}"/>
    <cellStyle name="Normal 4 3 2 5 4 3" xfId="19500" xr:uid="{00000000-0005-0000-0000-0000E37A0000}"/>
    <cellStyle name="Normal 4 3 2 5 5" xfId="5722" xr:uid="{00000000-0005-0000-0000-0000E47A0000}"/>
    <cellStyle name="Normal 4 3 2 5 5 2" xfId="13868" xr:uid="{00000000-0005-0000-0000-0000E57A0000}"/>
    <cellStyle name="Normal 4 3 2 5 5 2 2" xfId="30164" xr:uid="{00000000-0005-0000-0000-0000E67A0000}"/>
    <cellStyle name="Normal 4 3 2 5 5 3" xfId="22018" xr:uid="{00000000-0005-0000-0000-0000E77A0000}"/>
    <cellStyle name="Normal 4 3 2 5 6" xfId="8569" xr:uid="{00000000-0005-0000-0000-0000E87A0000}"/>
    <cellStyle name="Normal 4 3 2 5 6 2" xfId="24865" xr:uid="{00000000-0005-0000-0000-0000E97A0000}"/>
    <cellStyle name="Normal 4 3 2 5 7" xfId="16719" xr:uid="{00000000-0005-0000-0000-0000EA7A0000}"/>
    <cellStyle name="Normal 4 3 2 6" xfId="784" xr:uid="{00000000-0005-0000-0000-0000EB7A0000}"/>
    <cellStyle name="Normal 4 3 2 6 2" xfId="2194" xr:uid="{00000000-0005-0000-0000-0000EC7A0000}"/>
    <cellStyle name="Normal 4 3 2 6 2 2" xfId="4735" xr:uid="{00000000-0005-0000-0000-0000ED7A0000}"/>
    <cellStyle name="Normal 4 3 2 6 2 2 2" xfId="12881" xr:uid="{00000000-0005-0000-0000-0000EE7A0000}"/>
    <cellStyle name="Normal 4 3 2 6 2 2 2 2" xfId="29177" xr:uid="{00000000-0005-0000-0000-0000EF7A0000}"/>
    <cellStyle name="Normal 4 3 2 6 2 2 3" xfId="21031" xr:uid="{00000000-0005-0000-0000-0000F07A0000}"/>
    <cellStyle name="Normal 4 3 2 6 2 3" xfId="7493" xr:uid="{00000000-0005-0000-0000-0000F17A0000}"/>
    <cellStyle name="Normal 4 3 2 6 2 3 2" xfId="15639" xr:uid="{00000000-0005-0000-0000-0000F27A0000}"/>
    <cellStyle name="Normal 4 3 2 6 2 3 2 2" xfId="31935" xr:uid="{00000000-0005-0000-0000-0000F37A0000}"/>
    <cellStyle name="Normal 4 3 2 6 2 3 3" xfId="23789" xr:uid="{00000000-0005-0000-0000-0000F47A0000}"/>
    <cellStyle name="Normal 4 3 2 6 2 4" xfId="10340" xr:uid="{00000000-0005-0000-0000-0000F57A0000}"/>
    <cellStyle name="Normal 4 3 2 6 2 4 2" xfId="26636" xr:uid="{00000000-0005-0000-0000-0000F67A0000}"/>
    <cellStyle name="Normal 4 3 2 6 2 5" xfId="18490" xr:uid="{00000000-0005-0000-0000-0000F77A0000}"/>
    <cellStyle name="Normal 4 3 2 6 3" xfId="3517" xr:uid="{00000000-0005-0000-0000-0000F87A0000}"/>
    <cellStyle name="Normal 4 3 2 6 3 2" xfId="11663" xr:uid="{00000000-0005-0000-0000-0000F97A0000}"/>
    <cellStyle name="Normal 4 3 2 6 3 2 2" xfId="27959" xr:uid="{00000000-0005-0000-0000-0000FA7A0000}"/>
    <cellStyle name="Normal 4 3 2 6 3 3" xfId="19813" xr:uid="{00000000-0005-0000-0000-0000FB7A0000}"/>
    <cellStyle name="Normal 4 3 2 6 4" xfId="6083" xr:uid="{00000000-0005-0000-0000-0000FC7A0000}"/>
    <cellStyle name="Normal 4 3 2 6 4 2" xfId="14229" xr:uid="{00000000-0005-0000-0000-0000FD7A0000}"/>
    <cellStyle name="Normal 4 3 2 6 4 2 2" xfId="30525" xr:uid="{00000000-0005-0000-0000-0000FE7A0000}"/>
    <cellStyle name="Normal 4 3 2 6 4 3" xfId="22379" xr:uid="{00000000-0005-0000-0000-0000FF7A0000}"/>
    <cellStyle name="Normal 4 3 2 6 5" xfId="8930" xr:uid="{00000000-0005-0000-0000-0000007B0000}"/>
    <cellStyle name="Normal 4 3 2 6 5 2" xfId="25226" xr:uid="{00000000-0005-0000-0000-0000017B0000}"/>
    <cellStyle name="Normal 4 3 2 6 6" xfId="17080" xr:uid="{00000000-0005-0000-0000-0000027B0000}"/>
    <cellStyle name="Normal 4 3 2 7" xfId="1489" xr:uid="{00000000-0005-0000-0000-0000037B0000}"/>
    <cellStyle name="Normal 4 3 2 7 2" xfId="4126" xr:uid="{00000000-0005-0000-0000-0000047B0000}"/>
    <cellStyle name="Normal 4 3 2 7 2 2" xfId="12272" xr:uid="{00000000-0005-0000-0000-0000057B0000}"/>
    <cellStyle name="Normal 4 3 2 7 2 2 2" xfId="28568" xr:uid="{00000000-0005-0000-0000-0000067B0000}"/>
    <cellStyle name="Normal 4 3 2 7 2 3" xfId="20422" xr:uid="{00000000-0005-0000-0000-0000077B0000}"/>
    <cellStyle name="Normal 4 3 2 7 3" xfId="6788" xr:uid="{00000000-0005-0000-0000-0000087B0000}"/>
    <cellStyle name="Normal 4 3 2 7 3 2" xfId="14934" xr:uid="{00000000-0005-0000-0000-0000097B0000}"/>
    <cellStyle name="Normal 4 3 2 7 3 2 2" xfId="31230" xr:uid="{00000000-0005-0000-0000-00000A7B0000}"/>
    <cellStyle name="Normal 4 3 2 7 3 3" xfId="23084" xr:uid="{00000000-0005-0000-0000-00000B7B0000}"/>
    <cellStyle name="Normal 4 3 2 7 4" xfId="9635" xr:uid="{00000000-0005-0000-0000-00000C7B0000}"/>
    <cellStyle name="Normal 4 3 2 7 4 2" xfId="25931" xr:uid="{00000000-0005-0000-0000-00000D7B0000}"/>
    <cellStyle name="Normal 4 3 2 7 5" xfId="17785" xr:uid="{00000000-0005-0000-0000-00000E7B0000}"/>
    <cellStyle name="Normal 4 3 2 8" xfId="2908" xr:uid="{00000000-0005-0000-0000-00000F7B0000}"/>
    <cellStyle name="Normal 4 3 2 8 2" xfId="11054" xr:uid="{00000000-0005-0000-0000-0000107B0000}"/>
    <cellStyle name="Normal 4 3 2 8 2 2" xfId="27350" xr:uid="{00000000-0005-0000-0000-0000117B0000}"/>
    <cellStyle name="Normal 4 3 2 8 3" xfId="19204" xr:uid="{00000000-0005-0000-0000-0000127B0000}"/>
    <cellStyle name="Normal 4 3 2 9" xfId="5378" xr:uid="{00000000-0005-0000-0000-0000137B0000}"/>
    <cellStyle name="Normal 4 3 2 9 2" xfId="13524" xr:uid="{00000000-0005-0000-0000-0000147B0000}"/>
    <cellStyle name="Normal 4 3 2 9 2 2" xfId="29820" xr:uid="{00000000-0005-0000-0000-0000157B0000}"/>
    <cellStyle name="Normal 4 3 2 9 3" xfId="21674" xr:uid="{00000000-0005-0000-0000-0000167B0000}"/>
    <cellStyle name="Normal 4 3 3" xfId="124" xr:uid="{00000000-0005-0000-0000-0000177B0000}"/>
    <cellStyle name="Normal 4 3 3 2" xfId="468" xr:uid="{00000000-0005-0000-0000-0000187B0000}"/>
    <cellStyle name="Normal 4 3 3 2 2" xfId="1174" xr:uid="{00000000-0005-0000-0000-0000197B0000}"/>
    <cellStyle name="Normal 4 3 3 2 2 2" xfId="2584" xr:uid="{00000000-0005-0000-0000-00001A7B0000}"/>
    <cellStyle name="Normal 4 3 3 2 2 2 2" xfId="5069" xr:uid="{00000000-0005-0000-0000-00001B7B0000}"/>
    <cellStyle name="Normal 4 3 3 2 2 2 2 2" xfId="13215" xr:uid="{00000000-0005-0000-0000-00001C7B0000}"/>
    <cellStyle name="Normal 4 3 3 2 2 2 2 2 2" xfId="29511" xr:uid="{00000000-0005-0000-0000-00001D7B0000}"/>
    <cellStyle name="Normal 4 3 3 2 2 2 2 3" xfId="21365" xr:uid="{00000000-0005-0000-0000-00001E7B0000}"/>
    <cellStyle name="Normal 4 3 3 2 2 2 3" xfId="7883" xr:uid="{00000000-0005-0000-0000-00001F7B0000}"/>
    <cellStyle name="Normal 4 3 3 2 2 2 3 2" xfId="16029" xr:uid="{00000000-0005-0000-0000-0000207B0000}"/>
    <cellStyle name="Normal 4 3 3 2 2 2 3 2 2" xfId="32325" xr:uid="{00000000-0005-0000-0000-0000217B0000}"/>
    <cellStyle name="Normal 4 3 3 2 2 2 3 3" xfId="24179" xr:uid="{00000000-0005-0000-0000-0000227B0000}"/>
    <cellStyle name="Normal 4 3 3 2 2 2 4" xfId="10730" xr:uid="{00000000-0005-0000-0000-0000237B0000}"/>
    <cellStyle name="Normal 4 3 3 2 2 2 4 2" xfId="27026" xr:uid="{00000000-0005-0000-0000-0000247B0000}"/>
    <cellStyle name="Normal 4 3 3 2 2 2 5" xfId="18880" xr:uid="{00000000-0005-0000-0000-0000257B0000}"/>
    <cellStyle name="Normal 4 3 3 2 2 3" xfId="3851" xr:uid="{00000000-0005-0000-0000-0000267B0000}"/>
    <cellStyle name="Normal 4 3 3 2 2 3 2" xfId="11997" xr:uid="{00000000-0005-0000-0000-0000277B0000}"/>
    <cellStyle name="Normal 4 3 3 2 2 3 2 2" xfId="28293" xr:uid="{00000000-0005-0000-0000-0000287B0000}"/>
    <cellStyle name="Normal 4 3 3 2 2 3 3" xfId="20147" xr:uid="{00000000-0005-0000-0000-0000297B0000}"/>
    <cellStyle name="Normal 4 3 3 2 2 4" xfId="6473" xr:uid="{00000000-0005-0000-0000-00002A7B0000}"/>
    <cellStyle name="Normal 4 3 3 2 2 4 2" xfId="14619" xr:uid="{00000000-0005-0000-0000-00002B7B0000}"/>
    <cellStyle name="Normal 4 3 3 2 2 4 2 2" xfId="30915" xr:uid="{00000000-0005-0000-0000-00002C7B0000}"/>
    <cellStyle name="Normal 4 3 3 2 2 4 3" xfId="22769" xr:uid="{00000000-0005-0000-0000-00002D7B0000}"/>
    <cellStyle name="Normal 4 3 3 2 2 5" xfId="9320" xr:uid="{00000000-0005-0000-0000-00002E7B0000}"/>
    <cellStyle name="Normal 4 3 3 2 2 5 2" xfId="25616" xr:uid="{00000000-0005-0000-0000-00002F7B0000}"/>
    <cellStyle name="Normal 4 3 3 2 2 6" xfId="17470" xr:uid="{00000000-0005-0000-0000-0000307B0000}"/>
    <cellStyle name="Normal 4 3 3 2 3" xfId="1879" xr:uid="{00000000-0005-0000-0000-0000317B0000}"/>
    <cellStyle name="Normal 4 3 3 2 3 2" xfId="4460" xr:uid="{00000000-0005-0000-0000-0000327B0000}"/>
    <cellStyle name="Normal 4 3 3 2 3 2 2" xfId="12606" xr:uid="{00000000-0005-0000-0000-0000337B0000}"/>
    <cellStyle name="Normal 4 3 3 2 3 2 2 2" xfId="28902" xr:uid="{00000000-0005-0000-0000-0000347B0000}"/>
    <cellStyle name="Normal 4 3 3 2 3 2 3" xfId="20756" xr:uid="{00000000-0005-0000-0000-0000357B0000}"/>
    <cellStyle name="Normal 4 3 3 2 3 3" xfId="7178" xr:uid="{00000000-0005-0000-0000-0000367B0000}"/>
    <cellStyle name="Normal 4 3 3 2 3 3 2" xfId="15324" xr:uid="{00000000-0005-0000-0000-0000377B0000}"/>
    <cellStyle name="Normal 4 3 3 2 3 3 2 2" xfId="31620" xr:uid="{00000000-0005-0000-0000-0000387B0000}"/>
    <cellStyle name="Normal 4 3 3 2 3 3 3" xfId="23474" xr:uid="{00000000-0005-0000-0000-0000397B0000}"/>
    <cellStyle name="Normal 4 3 3 2 3 4" xfId="10025" xr:uid="{00000000-0005-0000-0000-00003A7B0000}"/>
    <cellStyle name="Normal 4 3 3 2 3 4 2" xfId="26321" xr:uid="{00000000-0005-0000-0000-00003B7B0000}"/>
    <cellStyle name="Normal 4 3 3 2 3 5" xfId="18175" xr:uid="{00000000-0005-0000-0000-00003C7B0000}"/>
    <cellStyle name="Normal 4 3 3 2 4" xfId="3242" xr:uid="{00000000-0005-0000-0000-00003D7B0000}"/>
    <cellStyle name="Normal 4 3 3 2 4 2" xfId="11388" xr:uid="{00000000-0005-0000-0000-00003E7B0000}"/>
    <cellStyle name="Normal 4 3 3 2 4 2 2" xfId="27684" xr:uid="{00000000-0005-0000-0000-00003F7B0000}"/>
    <cellStyle name="Normal 4 3 3 2 4 3" xfId="19538" xr:uid="{00000000-0005-0000-0000-0000407B0000}"/>
    <cellStyle name="Normal 4 3 3 2 5" xfId="5768" xr:uid="{00000000-0005-0000-0000-0000417B0000}"/>
    <cellStyle name="Normal 4 3 3 2 5 2" xfId="13914" xr:uid="{00000000-0005-0000-0000-0000427B0000}"/>
    <cellStyle name="Normal 4 3 3 2 5 2 2" xfId="30210" xr:uid="{00000000-0005-0000-0000-0000437B0000}"/>
    <cellStyle name="Normal 4 3 3 2 5 3" xfId="22064" xr:uid="{00000000-0005-0000-0000-0000447B0000}"/>
    <cellStyle name="Normal 4 3 3 2 6" xfId="8615" xr:uid="{00000000-0005-0000-0000-0000457B0000}"/>
    <cellStyle name="Normal 4 3 3 2 6 2" xfId="24911" xr:uid="{00000000-0005-0000-0000-0000467B0000}"/>
    <cellStyle name="Normal 4 3 3 2 7" xfId="16765" xr:uid="{00000000-0005-0000-0000-0000477B0000}"/>
    <cellStyle name="Normal 4 3 3 3" xfId="830" xr:uid="{00000000-0005-0000-0000-0000487B0000}"/>
    <cellStyle name="Normal 4 3 3 3 2" xfId="2240" xr:uid="{00000000-0005-0000-0000-0000497B0000}"/>
    <cellStyle name="Normal 4 3 3 3 2 2" xfId="4773" xr:uid="{00000000-0005-0000-0000-00004A7B0000}"/>
    <cellStyle name="Normal 4 3 3 3 2 2 2" xfId="12919" xr:uid="{00000000-0005-0000-0000-00004B7B0000}"/>
    <cellStyle name="Normal 4 3 3 3 2 2 2 2" xfId="29215" xr:uid="{00000000-0005-0000-0000-00004C7B0000}"/>
    <cellStyle name="Normal 4 3 3 3 2 2 3" xfId="21069" xr:uid="{00000000-0005-0000-0000-00004D7B0000}"/>
    <cellStyle name="Normal 4 3 3 3 2 3" xfId="7539" xr:uid="{00000000-0005-0000-0000-00004E7B0000}"/>
    <cellStyle name="Normal 4 3 3 3 2 3 2" xfId="15685" xr:uid="{00000000-0005-0000-0000-00004F7B0000}"/>
    <cellStyle name="Normal 4 3 3 3 2 3 2 2" xfId="31981" xr:uid="{00000000-0005-0000-0000-0000507B0000}"/>
    <cellStyle name="Normal 4 3 3 3 2 3 3" xfId="23835" xr:uid="{00000000-0005-0000-0000-0000517B0000}"/>
    <cellStyle name="Normal 4 3 3 3 2 4" xfId="10386" xr:uid="{00000000-0005-0000-0000-0000527B0000}"/>
    <cellStyle name="Normal 4 3 3 3 2 4 2" xfId="26682" xr:uid="{00000000-0005-0000-0000-0000537B0000}"/>
    <cellStyle name="Normal 4 3 3 3 2 5" xfId="18536" xr:uid="{00000000-0005-0000-0000-0000547B0000}"/>
    <cellStyle name="Normal 4 3 3 3 3" xfId="3555" xr:uid="{00000000-0005-0000-0000-0000557B0000}"/>
    <cellStyle name="Normal 4 3 3 3 3 2" xfId="11701" xr:uid="{00000000-0005-0000-0000-0000567B0000}"/>
    <cellStyle name="Normal 4 3 3 3 3 2 2" xfId="27997" xr:uid="{00000000-0005-0000-0000-0000577B0000}"/>
    <cellStyle name="Normal 4 3 3 3 3 3" xfId="19851" xr:uid="{00000000-0005-0000-0000-0000587B0000}"/>
    <cellStyle name="Normal 4 3 3 3 4" xfId="6129" xr:uid="{00000000-0005-0000-0000-0000597B0000}"/>
    <cellStyle name="Normal 4 3 3 3 4 2" xfId="14275" xr:uid="{00000000-0005-0000-0000-00005A7B0000}"/>
    <cellStyle name="Normal 4 3 3 3 4 2 2" xfId="30571" xr:uid="{00000000-0005-0000-0000-00005B7B0000}"/>
    <cellStyle name="Normal 4 3 3 3 4 3" xfId="22425" xr:uid="{00000000-0005-0000-0000-00005C7B0000}"/>
    <cellStyle name="Normal 4 3 3 3 5" xfId="8976" xr:uid="{00000000-0005-0000-0000-00005D7B0000}"/>
    <cellStyle name="Normal 4 3 3 3 5 2" xfId="25272" xr:uid="{00000000-0005-0000-0000-00005E7B0000}"/>
    <cellStyle name="Normal 4 3 3 3 6" xfId="17126" xr:uid="{00000000-0005-0000-0000-00005F7B0000}"/>
    <cellStyle name="Normal 4 3 3 4" xfId="1535" xr:uid="{00000000-0005-0000-0000-0000607B0000}"/>
    <cellStyle name="Normal 4 3 3 4 2" xfId="4164" xr:uid="{00000000-0005-0000-0000-0000617B0000}"/>
    <cellStyle name="Normal 4 3 3 4 2 2" xfId="12310" xr:uid="{00000000-0005-0000-0000-0000627B0000}"/>
    <cellStyle name="Normal 4 3 3 4 2 2 2" xfId="28606" xr:uid="{00000000-0005-0000-0000-0000637B0000}"/>
    <cellStyle name="Normal 4 3 3 4 2 3" xfId="20460" xr:uid="{00000000-0005-0000-0000-0000647B0000}"/>
    <cellStyle name="Normal 4 3 3 4 3" xfId="6834" xr:uid="{00000000-0005-0000-0000-0000657B0000}"/>
    <cellStyle name="Normal 4 3 3 4 3 2" xfId="14980" xr:uid="{00000000-0005-0000-0000-0000667B0000}"/>
    <cellStyle name="Normal 4 3 3 4 3 2 2" xfId="31276" xr:uid="{00000000-0005-0000-0000-0000677B0000}"/>
    <cellStyle name="Normal 4 3 3 4 3 3" xfId="23130" xr:uid="{00000000-0005-0000-0000-0000687B0000}"/>
    <cellStyle name="Normal 4 3 3 4 4" xfId="9681" xr:uid="{00000000-0005-0000-0000-0000697B0000}"/>
    <cellStyle name="Normal 4 3 3 4 4 2" xfId="25977" xr:uid="{00000000-0005-0000-0000-00006A7B0000}"/>
    <cellStyle name="Normal 4 3 3 4 5" xfId="17831" xr:uid="{00000000-0005-0000-0000-00006B7B0000}"/>
    <cellStyle name="Normal 4 3 3 5" xfId="2946" xr:uid="{00000000-0005-0000-0000-00006C7B0000}"/>
    <cellStyle name="Normal 4 3 3 5 2" xfId="11092" xr:uid="{00000000-0005-0000-0000-00006D7B0000}"/>
    <cellStyle name="Normal 4 3 3 5 2 2" xfId="27388" xr:uid="{00000000-0005-0000-0000-00006E7B0000}"/>
    <cellStyle name="Normal 4 3 3 5 3" xfId="19242" xr:uid="{00000000-0005-0000-0000-00006F7B0000}"/>
    <cellStyle name="Normal 4 3 3 6" xfId="5424" xr:uid="{00000000-0005-0000-0000-0000707B0000}"/>
    <cellStyle name="Normal 4 3 3 6 2" xfId="13570" xr:uid="{00000000-0005-0000-0000-0000717B0000}"/>
    <cellStyle name="Normal 4 3 3 6 2 2" xfId="29866" xr:uid="{00000000-0005-0000-0000-0000727B0000}"/>
    <cellStyle name="Normal 4 3 3 6 3" xfId="21720" xr:uid="{00000000-0005-0000-0000-0000737B0000}"/>
    <cellStyle name="Normal 4 3 3 7" xfId="8271" xr:uid="{00000000-0005-0000-0000-0000747B0000}"/>
    <cellStyle name="Normal 4 3 3 7 2" xfId="24567" xr:uid="{00000000-0005-0000-0000-0000757B0000}"/>
    <cellStyle name="Normal 4 3 3 8" xfId="16421" xr:uid="{00000000-0005-0000-0000-0000767B0000}"/>
    <cellStyle name="Normal 4 3 4" xfId="209" xr:uid="{00000000-0005-0000-0000-0000777B0000}"/>
    <cellStyle name="Normal 4 3 4 2" xfId="553" xr:uid="{00000000-0005-0000-0000-0000787B0000}"/>
    <cellStyle name="Normal 4 3 4 2 2" xfId="1259" xr:uid="{00000000-0005-0000-0000-0000797B0000}"/>
    <cellStyle name="Normal 4 3 4 2 2 2" xfId="2669" xr:uid="{00000000-0005-0000-0000-00007A7B0000}"/>
    <cellStyle name="Normal 4 3 4 2 2 2 2" xfId="5143" xr:uid="{00000000-0005-0000-0000-00007B7B0000}"/>
    <cellStyle name="Normal 4 3 4 2 2 2 2 2" xfId="13289" xr:uid="{00000000-0005-0000-0000-00007C7B0000}"/>
    <cellStyle name="Normal 4 3 4 2 2 2 2 2 2" xfId="29585" xr:uid="{00000000-0005-0000-0000-00007D7B0000}"/>
    <cellStyle name="Normal 4 3 4 2 2 2 2 3" xfId="21439" xr:uid="{00000000-0005-0000-0000-00007E7B0000}"/>
    <cellStyle name="Normal 4 3 4 2 2 2 3" xfId="7968" xr:uid="{00000000-0005-0000-0000-00007F7B0000}"/>
    <cellStyle name="Normal 4 3 4 2 2 2 3 2" xfId="16114" xr:uid="{00000000-0005-0000-0000-0000807B0000}"/>
    <cellStyle name="Normal 4 3 4 2 2 2 3 2 2" xfId="32410" xr:uid="{00000000-0005-0000-0000-0000817B0000}"/>
    <cellStyle name="Normal 4 3 4 2 2 2 3 3" xfId="24264" xr:uid="{00000000-0005-0000-0000-0000827B0000}"/>
    <cellStyle name="Normal 4 3 4 2 2 2 4" xfId="10815" xr:uid="{00000000-0005-0000-0000-0000837B0000}"/>
    <cellStyle name="Normal 4 3 4 2 2 2 4 2" xfId="27111" xr:uid="{00000000-0005-0000-0000-0000847B0000}"/>
    <cellStyle name="Normal 4 3 4 2 2 2 5" xfId="18965" xr:uid="{00000000-0005-0000-0000-0000857B0000}"/>
    <cellStyle name="Normal 4 3 4 2 2 3" xfId="3925" xr:uid="{00000000-0005-0000-0000-0000867B0000}"/>
    <cellStyle name="Normal 4 3 4 2 2 3 2" xfId="12071" xr:uid="{00000000-0005-0000-0000-0000877B0000}"/>
    <cellStyle name="Normal 4 3 4 2 2 3 2 2" xfId="28367" xr:uid="{00000000-0005-0000-0000-0000887B0000}"/>
    <cellStyle name="Normal 4 3 4 2 2 3 3" xfId="20221" xr:uid="{00000000-0005-0000-0000-0000897B0000}"/>
    <cellStyle name="Normal 4 3 4 2 2 4" xfId="6558" xr:uid="{00000000-0005-0000-0000-00008A7B0000}"/>
    <cellStyle name="Normal 4 3 4 2 2 4 2" xfId="14704" xr:uid="{00000000-0005-0000-0000-00008B7B0000}"/>
    <cellStyle name="Normal 4 3 4 2 2 4 2 2" xfId="31000" xr:uid="{00000000-0005-0000-0000-00008C7B0000}"/>
    <cellStyle name="Normal 4 3 4 2 2 4 3" xfId="22854" xr:uid="{00000000-0005-0000-0000-00008D7B0000}"/>
    <cellStyle name="Normal 4 3 4 2 2 5" xfId="9405" xr:uid="{00000000-0005-0000-0000-00008E7B0000}"/>
    <cellStyle name="Normal 4 3 4 2 2 5 2" xfId="25701" xr:uid="{00000000-0005-0000-0000-00008F7B0000}"/>
    <cellStyle name="Normal 4 3 4 2 2 6" xfId="17555" xr:uid="{00000000-0005-0000-0000-0000907B0000}"/>
    <cellStyle name="Normal 4 3 4 2 3" xfId="1964" xr:uid="{00000000-0005-0000-0000-0000917B0000}"/>
    <cellStyle name="Normal 4 3 4 2 3 2" xfId="4534" xr:uid="{00000000-0005-0000-0000-0000927B0000}"/>
    <cellStyle name="Normal 4 3 4 2 3 2 2" xfId="12680" xr:uid="{00000000-0005-0000-0000-0000937B0000}"/>
    <cellStyle name="Normal 4 3 4 2 3 2 2 2" xfId="28976" xr:uid="{00000000-0005-0000-0000-0000947B0000}"/>
    <cellStyle name="Normal 4 3 4 2 3 2 3" xfId="20830" xr:uid="{00000000-0005-0000-0000-0000957B0000}"/>
    <cellStyle name="Normal 4 3 4 2 3 3" xfId="7263" xr:uid="{00000000-0005-0000-0000-0000967B0000}"/>
    <cellStyle name="Normal 4 3 4 2 3 3 2" xfId="15409" xr:uid="{00000000-0005-0000-0000-0000977B0000}"/>
    <cellStyle name="Normal 4 3 4 2 3 3 2 2" xfId="31705" xr:uid="{00000000-0005-0000-0000-0000987B0000}"/>
    <cellStyle name="Normal 4 3 4 2 3 3 3" xfId="23559" xr:uid="{00000000-0005-0000-0000-0000997B0000}"/>
    <cellStyle name="Normal 4 3 4 2 3 4" xfId="10110" xr:uid="{00000000-0005-0000-0000-00009A7B0000}"/>
    <cellStyle name="Normal 4 3 4 2 3 4 2" xfId="26406" xr:uid="{00000000-0005-0000-0000-00009B7B0000}"/>
    <cellStyle name="Normal 4 3 4 2 3 5" xfId="18260" xr:uid="{00000000-0005-0000-0000-00009C7B0000}"/>
    <cellStyle name="Normal 4 3 4 2 4" xfId="3316" xr:uid="{00000000-0005-0000-0000-00009D7B0000}"/>
    <cellStyle name="Normal 4 3 4 2 4 2" xfId="11462" xr:uid="{00000000-0005-0000-0000-00009E7B0000}"/>
    <cellStyle name="Normal 4 3 4 2 4 2 2" xfId="27758" xr:uid="{00000000-0005-0000-0000-00009F7B0000}"/>
    <cellStyle name="Normal 4 3 4 2 4 3" xfId="19612" xr:uid="{00000000-0005-0000-0000-0000A07B0000}"/>
    <cellStyle name="Normal 4 3 4 2 5" xfId="5853" xr:uid="{00000000-0005-0000-0000-0000A17B0000}"/>
    <cellStyle name="Normal 4 3 4 2 5 2" xfId="13999" xr:uid="{00000000-0005-0000-0000-0000A27B0000}"/>
    <cellStyle name="Normal 4 3 4 2 5 2 2" xfId="30295" xr:uid="{00000000-0005-0000-0000-0000A37B0000}"/>
    <cellStyle name="Normal 4 3 4 2 5 3" xfId="22149" xr:uid="{00000000-0005-0000-0000-0000A47B0000}"/>
    <cellStyle name="Normal 4 3 4 2 6" xfId="8700" xr:uid="{00000000-0005-0000-0000-0000A57B0000}"/>
    <cellStyle name="Normal 4 3 4 2 6 2" xfId="24996" xr:uid="{00000000-0005-0000-0000-0000A67B0000}"/>
    <cellStyle name="Normal 4 3 4 2 7" xfId="16850" xr:uid="{00000000-0005-0000-0000-0000A77B0000}"/>
    <cellStyle name="Normal 4 3 4 3" xfId="915" xr:uid="{00000000-0005-0000-0000-0000A87B0000}"/>
    <cellStyle name="Normal 4 3 4 3 2" xfId="2325" xr:uid="{00000000-0005-0000-0000-0000A97B0000}"/>
    <cellStyle name="Normal 4 3 4 3 2 2" xfId="4847" xr:uid="{00000000-0005-0000-0000-0000AA7B0000}"/>
    <cellStyle name="Normal 4 3 4 3 2 2 2" xfId="12993" xr:uid="{00000000-0005-0000-0000-0000AB7B0000}"/>
    <cellStyle name="Normal 4 3 4 3 2 2 2 2" xfId="29289" xr:uid="{00000000-0005-0000-0000-0000AC7B0000}"/>
    <cellStyle name="Normal 4 3 4 3 2 2 3" xfId="21143" xr:uid="{00000000-0005-0000-0000-0000AD7B0000}"/>
    <cellStyle name="Normal 4 3 4 3 2 3" xfId="7624" xr:uid="{00000000-0005-0000-0000-0000AE7B0000}"/>
    <cellStyle name="Normal 4 3 4 3 2 3 2" xfId="15770" xr:uid="{00000000-0005-0000-0000-0000AF7B0000}"/>
    <cellStyle name="Normal 4 3 4 3 2 3 2 2" xfId="32066" xr:uid="{00000000-0005-0000-0000-0000B07B0000}"/>
    <cellStyle name="Normal 4 3 4 3 2 3 3" xfId="23920" xr:uid="{00000000-0005-0000-0000-0000B17B0000}"/>
    <cellStyle name="Normal 4 3 4 3 2 4" xfId="10471" xr:uid="{00000000-0005-0000-0000-0000B27B0000}"/>
    <cellStyle name="Normal 4 3 4 3 2 4 2" xfId="26767" xr:uid="{00000000-0005-0000-0000-0000B37B0000}"/>
    <cellStyle name="Normal 4 3 4 3 2 5" xfId="18621" xr:uid="{00000000-0005-0000-0000-0000B47B0000}"/>
    <cellStyle name="Normal 4 3 4 3 3" xfId="3629" xr:uid="{00000000-0005-0000-0000-0000B57B0000}"/>
    <cellStyle name="Normal 4 3 4 3 3 2" xfId="11775" xr:uid="{00000000-0005-0000-0000-0000B67B0000}"/>
    <cellStyle name="Normal 4 3 4 3 3 2 2" xfId="28071" xr:uid="{00000000-0005-0000-0000-0000B77B0000}"/>
    <cellStyle name="Normal 4 3 4 3 3 3" xfId="19925" xr:uid="{00000000-0005-0000-0000-0000B87B0000}"/>
    <cellStyle name="Normal 4 3 4 3 4" xfId="6214" xr:uid="{00000000-0005-0000-0000-0000B97B0000}"/>
    <cellStyle name="Normal 4 3 4 3 4 2" xfId="14360" xr:uid="{00000000-0005-0000-0000-0000BA7B0000}"/>
    <cellStyle name="Normal 4 3 4 3 4 2 2" xfId="30656" xr:uid="{00000000-0005-0000-0000-0000BB7B0000}"/>
    <cellStyle name="Normal 4 3 4 3 4 3" xfId="22510" xr:uid="{00000000-0005-0000-0000-0000BC7B0000}"/>
    <cellStyle name="Normal 4 3 4 3 5" xfId="9061" xr:uid="{00000000-0005-0000-0000-0000BD7B0000}"/>
    <cellStyle name="Normal 4 3 4 3 5 2" xfId="25357" xr:uid="{00000000-0005-0000-0000-0000BE7B0000}"/>
    <cellStyle name="Normal 4 3 4 3 6" xfId="17211" xr:uid="{00000000-0005-0000-0000-0000BF7B0000}"/>
    <cellStyle name="Normal 4 3 4 4" xfId="1620" xr:uid="{00000000-0005-0000-0000-0000C07B0000}"/>
    <cellStyle name="Normal 4 3 4 4 2" xfId="4238" xr:uid="{00000000-0005-0000-0000-0000C17B0000}"/>
    <cellStyle name="Normal 4 3 4 4 2 2" xfId="12384" xr:uid="{00000000-0005-0000-0000-0000C27B0000}"/>
    <cellStyle name="Normal 4 3 4 4 2 2 2" xfId="28680" xr:uid="{00000000-0005-0000-0000-0000C37B0000}"/>
    <cellStyle name="Normal 4 3 4 4 2 3" xfId="20534" xr:uid="{00000000-0005-0000-0000-0000C47B0000}"/>
    <cellStyle name="Normal 4 3 4 4 3" xfId="6919" xr:uid="{00000000-0005-0000-0000-0000C57B0000}"/>
    <cellStyle name="Normal 4 3 4 4 3 2" xfId="15065" xr:uid="{00000000-0005-0000-0000-0000C67B0000}"/>
    <cellStyle name="Normal 4 3 4 4 3 2 2" xfId="31361" xr:uid="{00000000-0005-0000-0000-0000C77B0000}"/>
    <cellStyle name="Normal 4 3 4 4 3 3" xfId="23215" xr:uid="{00000000-0005-0000-0000-0000C87B0000}"/>
    <cellStyle name="Normal 4 3 4 4 4" xfId="9766" xr:uid="{00000000-0005-0000-0000-0000C97B0000}"/>
    <cellStyle name="Normal 4 3 4 4 4 2" xfId="26062" xr:uid="{00000000-0005-0000-0000-0000CA7B0000}"/>
    <cellStyle name="Normal 4 3 4 4 5" xfId="17916" xr:uid="{00000000-0005-0000-0000-0000CB7B0000}"/>
    <cellStyle name="Normal 4 3 4 5" xfId="3020" xr:uid="{00000000-0005-0000-0000-0000CC7B0000}"/>
    <cellStyle name="Normal 4 3 4 5 2" xfId="11166" xr:uid="{00000000-0005-0000-0000-0000CD7B0000}"/>
    <cellStyle name="Normal 4 3 4 5 2 2" xfId="27462" xr:uid="{00000000-0005-0000-0000-0000CE7B0000}"/>
    <cellStyle name="Normal 4 3 4 5 3" xfId="19316" xr:uid="{00000000-0005-0000-0000-0000CF7B0000}"/>
    <cellStyle name="Normal 4 3 4 6" xfId="5509" xr:uid="{00000000-0005-0000-0000-0000D07B0000}"/>
    <cellStyle name="Normal 4 3 4 6 2" xfId="13655" xr:uid="{00000000-0005-0000-0000-0000D17B0000}"/>
    <cellStyle name="Normal 4 3 4 6 2 2" xfId="29951" xr:uid="{00000000-0005-0000-0000-0000D27B0000}"/>
    <cellStyle name="Normal 4 3 4 6 3" xfId="21805" xr:uid="{00000000-0005-0000-0000-0000D37B0000}"/>
    <cellStyle name="Normal 4 3 4 7" xfId="8356" xr:uid="{00000000-0005-0000-0000-0000D47B0000}"/>
    <cellStyle name="Normal 4 3 4 7 2" xfId="24652" xr:uid="{00000000-0005-0000-0000-0000D57B0000}"/>
    <cellStyle name="Normal 4 3 4 8" xfId="16506" xr:uid="{00000000-0005-0000-0000-0000D67B0000}"/>
    <cellStyle name="Normal 4 3 5" xfId="288" xr:uid="{00000000-0005-0000-0000-0000D77B0000}"/>
    <cellStyle name="Normal 4 3 5 2" xfId="632" xr:uid="{00000000-0005-0000-0000-0000D87B0000}"/>
    <cellStyle name="Normal 4 3 5 2 2" xfId="1338" xr:uid="{00000000-0005-0000-0000-0000D97B0000}"/>
    <cellStyle name="Normal 4 3 5 2 2 2" xfId="2748" xr:uid="{00000000-0005-0000-0000-0000DA7B0000}"/>
    <cellStyle name="Normal 4 3 5 2 2 2 2" xfId="5217" xr:uid="{00000000-0005-0000-0000-0000DB7B0000}"/>
    <cellStyle name="Normal 4 3 5 2 2 2 2 2" xfId="13363" xr:uid="{00000000-0005-0000-0000-0000DC7B0000}"/>
    <cellStyle name="Normal 4 3 5 2 2 2 2 2 2" xfId="29659" xr:uid="{00000000-0005-0000-0000-0000DD7B0000}"/>
    <cellStyle name="Normal 4 3 5 2 2 2 2 3" xfId="21513" xr:uid="{00000000-0005-0000-0000-0000DE7B0000}"/>
    <cellStyle name="Normal 4 3 5 2 2 2 3" xfId="8047" xr:uid="{00000000-0005-0000-0000-0000DF7B0000}"/>
    <cellStyle name="Normal 4 3 5 2 2 2 3 2" xfId="16193" xr:uid="{00000000-0005-0000-0000-0000E07B0000}"/>
    <cellStyle name="Normal 4 3 5 2 2 2 3 2 2" xfId="32489" xr:uid="{00000000-0005-0000-0000-0000E17B0000}"/>
    <cellStyle name="Normal 4 3 5 2 2 2 3 3" xfId="24343" xr:uid="{00000000-0005-0000-0000-0000E27B0000}"/>
    <cellStyle name="Normal 4 3 5 2 2 2 4" xfId="10894" xr:uid="{00000000-0005-0000-0000-0000E37B0000}"/>
    <cellStyle name="Normal 4 3 5 2 2 2 4 2" xfId="27190" xr:uid="{00000000-0005-0000-0000-0000E47B0000}"/>
    <cellStyle name="Normal 4 3 5 2 2 2 5" xfId="19044" xr:uid="{00000000-0005-0000-0000-0000E57B0000}"/>
    <cellStyle name="Normal 4 3 5 2 2 3" xfId="3999" xr:uid="{00000000-0005-0000-0000-0000E67B0000}"/>
    <cellStyle name="Normal 4 3 5 2 2 3 2" xfId="12145" xr:uid="{00000000-0005-0000-0000-0000E77B0000}"/>
    <cellStyle name="Normal 4 3 5 2 2 3 2 2" xfId="28441" xr:uid="{00000000-0005-0000-0000-0000E87B0000}"/>
    <cellStyle name="Normal 4 3 5 2 2 3 3" xfId="20295" xr:uid="{00000000-0005-0000-0000-0000E97B0000}"/>
    <cellStyle name="Normal 4 3 5 2 2 4" xfId="6637" xr:uid="{00000000-0005-0000-0000-0000EA7B0000}"/>
    <cellStyle name="Normal 4 3 5 2 2 4 2" xfId="14783" xr:uid="{00000000-0005-0000-0000-0000EB7B0000}"/>
    <cellStyle name="Normal 4 3 5 2 2 4 2 2" xfId="31079" xr:uid="{00000000-0005-0000-0000-0000EC7B0000}"/>
    <cellStyle name="Normal 4 3 5 2 2 4 3" xfId="22933" xr:uid="{00000000-0005-0000-0000-0000ED7B0000}"/>
    <cellStyle name="Normal 4 3 5 2 2 5" xfId="9484" xr:uid="{00000000-0005-0000-0000-0000EE7B0000}"/>
    <cellStyle name="Normal 4 3 5 2 2 5 2" xfId="25780" xr:uid="{00000000-0005-0000-0000-0000EF7B0000}"/>
    <cellStyle name="Normal 4 3 5 2 2 6" xfId="17634" xr:uid="{00000000-0005-0000-0000-0000F07B0000}"/>
    <cellStyle name="Normal 4 3 5 2 3" xfId="2043" xr:uid="{00000000-0005-0000-0000-0000F17B0000}"/>
    <cellStyle name="Normal 4 3 5 2 3 2" xfId="4608" xr:uid="{00000000-0005-0000-0000-0000F27B0000}"/>
    <cellStyle name="Normal 4 3 5 2 3 2 2" xfId="12754" xr:uid="{00000000-0005-0000-0000-0000F37B0000}"/>
    <cellStyle name="Normal 4 3 5 2 3 2 2 2" xfId="29050" xr:uid="{00000000-0005-0000-0000-0000F47B0000}"/>
    <cellStyle name="Normal 4 3 5 2 3 2 3" xfId="20904" xr:uid="{00000000-0005-0000-0000-0000F57B0000}"/>
    <cellStyle name="Normal 4 3 5 2 3 3" xfId="7342" xr:uid="{00000000-0005-0000-0000-0000F67B0000}"/>
    <cellStyle name="Normal 4 3 5 2 3 3 2" xfId="15488" xr:uid="{00000000-0005-0000-0000-0000F77B0000}"/>
    <cellStyle name="Normal 4 3 5 2 3 3 2 2" xfId="31784" xr:uid="{00000000-0005-0000-0000-0000F87B0000}"/>
    <cellStyle name="Normal 4 3 5 2 3 3 3" xfId="23638" xr:uid="{00000000-0005-0000-0000-0000F97B0000}"/>
    <cellStyle name="Normal 4 3 5 2 3 4" xfId="10189" xr:uid="{00000000-0005-0000-0000-0000FA7B0000}"/>
    <cellStyle name="Normal 4 3 5 2 3 4 2" xfId="26485" xr:uid="{00000000-0005-0000-0000-0000FB7B0000}"/>
    <cellStyle name="Normal 4 3 5 2 3 5" xfId="18339" xr:uid="{00000000-0005-0000-0000-0000FC7B0000}"/>
    <cellStyle name="Normal 4 3 5 2 4" xfId="3390" xr:uid="{00000000-0005-0000-0000-0000FD7B0000}"/>
    <cellStyle name="Normal 4 3 5 2 4 2" xfId="11536" xr:uid="{00000000-0005-0000-0000-0000FE7B0000}"/>
    <cellStyle name="Normal 4 3 5 2 4 2 2" xfId="27832" xr:uid="{00000000-0005-0000-0000-0000FF7B0000}"/>
    <cellStyle name="Normal 4 3 5 2 4 3" xfId="19686" xr:uid="{00000000-0005-0000-0000-0000007C0000}"/>
    <cellStyle name="Normal 4 3 5 2 5" xfId="5932" xr:uid="{00000000-0005-0000-0000-0000017C0000}"/>
    <cellStyle name="Normal 4 3 5 2 5 2" xfId="14078" xr:uid="{00000000-0005-0000-0000-0000027C0000}"/>
    <cellStyle name="Normal 4 3 5 2 5 2 2" xfId="30374" xr:uid="{00000000-0005-0000-0000-0000037C0000}"/>
    <cellStyle name="Normal 4 3 5 2 5 3" xfId="22228" xr:uid="{00000000-0005-0000-0000-0000047C0000}"/>
    <cellStyle name="Normal 4 3 5 2 6" xfId="8779" xr:uid="{00000000-0005-0000-0000-0000057C0000}"/>
    <cellStyle name="Normal 4 3 5 2 6 2" xfId="25075" xr:uid="{00000000-0005-0000-0000-0000067C0000}"/>
    <cellStyle name="Normal 4 3 5 2 7" xfId="16929" xr:uid="{00000000-0005-0000-0000-0000077C0000}"/>
    <cellStyle name="Normal 4 3 5 3" xfId="994" xr:uid="{00000000-0005-0000-0000-0000087C0000}"/>
    <cellStyle name="Normal 4 3 5 3 2" xfId="2404" xr:uid="{00000000-0005-0000-0000-0000097C0000}"/>
    <cellStyle name="Normal 4 3 5 3 2 2" xfId="4921" xr:uid="{00000000-0005-0000-0000-00000A7C0000}"/>
    <cellStyle name="Normal 4 3 5 3 2 2 2" xfId="13067" xr:uid="{00000000-0005-0000-0000-00000B7C0000}"/>
    <cellStyle name="Normal 4 3 5 3 2 2 2 2" xfId="29363" xr:uid="{00000000-0005-0000-0000-00000C7C0000}"/>
    <cellStyle name="Normal 4 3 5 3 2 2 3" xfId="21217" xr:uid="{00000000-0005-0000-0000-00000D7C0000}"/>
    <cellStyle name="Normal 4 3 5 3 2 3" xfId="7703" xr:uid="{00000000-0005-0000-0000-00000E7C0000}"/>
    <cellStyle name="Normal 4 3 5 3 2 3 2" xfId="15849" xr:uid="{00000000-0005-0000-0000-00000F7C0000}"/>
    <cellStyle name="Normal 4 3 5 3 2 3 2 2" xfId="32145" xr:uid="{00000000-0005-0000-0000-0000107C0000}"/>
    <cellStyle name="Normal 4 3 5 3 2 3 3" xfId="23999" xr:uid="{00000000-0005-0000-0000-0000117C0000}"/>
    <cellStyle name="Normal 4 3 5 3 2 4" xfId="10550" xr:uid="{00000000-0005-0000-0000-0000127C0000}"/>
    <cellStyle name="Normal 4 3 5 3 2 4 2" xfId="26846" xr:uid="{00000000-0005-0000-0000-0000137C0000}"/>
    <cellStyle name="Normal 4 3 5 3 2 5" xfId="18700" xr:uid="{00000000-0005-0000-0000-0000147C0000}"/>
    <cellStyle name="Normal 4 3 5 3 3" xfId="3703" xr:uid="{00000000-0005-0000-0000-0000157C0000}"/>
    <cellStyle name="Normal 4 3 5 3 3 2" xfId="11849" xr:uid="{00000000-0005-0000-0000-0000167C0000}"/>
    <cellStyle name="Normal 4 3 5 3 3 2 2" xfId="28145" xr:uid="{00000000-0005-0000-0000-0000177C0000}"/>
    <cellStyle name="Normal 4 3 5 3 3 3" xfId="19999" xr:uid="{00000000-0005-0000-0000-0000187C0000}"/>
    <cellStyle name="Normal 4 3 5 3 4" xfId="6293" xr:uid="{00000000-0005-0000-0000-0000197C0000}"/>
    <cellStyle name="Normal 4 3 5 3 4 2" xfId="14439" xr:uid="{00000000-0005-0000-0000-00001A7C0000}"/>
    <cellStyle name="Normal 4 3 5 3 4 2 2" xfId="30735" xr:uid="{00000000-0005-0000-0000-00001B7C0000}"/>
    <cellStyle name="Normal 4 3 5 3 4 3" xfId="22589" xr:uid="{00000000-0005-0000-0000-00001C7C0000}"/>
    <cellStyle name="Normal 4 3 5 3 5" xfId="9140" xr:uid="{00000000-0005-0000-0000-00001D7C0000}"/>
    <cellStyle name="Normal 4 3 5 3 5 2" xfId="25436" xr:uid="{00000000-0005-0000-0000-00001E7C0000}"/>
    <cellStyle name="Normal 4 3 5 3 6" xfId="17290" xr:uid="{00000000-0005-0000-0000-00001F7C0000}"/>
    <cellStyle name="Normal 4 3 5 4" xfId="1699" xr:uid="{00000000-0005-0000-0000-0000207C0000}"/>
    <cellStyle name="Normal 4 3 5 4 2" xfId="4312" xr:uid="{00000000-0005-0000-0000-0000217C0000}"/>
    <cellStyle name="Normal 4 3 5 4 2 2" xfId="12458" xr:uid="{00000000-0005-0000-0000-0000227C0000}"/>
    <cellStyle name="Normal 4 3 5 4 2 2 2" xfId="28754" xr:uid="{00000000-0005-0000-0000-0000237C0000}"/>
    <cellStyle name="Normal 4 3 5 4 2 3" xfId="20608" xr:uid="{00000000-0005-0000-0000-0000247C0000}"/>
    <cellStyle name="Normal 4 3 5 4 3" xfId="6998" xr:uid="{00000000-0005-0000-0000-0000257C0000}"/>
    <cellStyle name="Normal 4 3 5 4 3 2" xfId="15144" xr:uid="{00000000-0005-0000-0000-0000267C0000}"/>
    <cellStyle name="Normal 4 3 5 4 3 2 2" xfId="31440" xr:uid="{00000000-0005-0000-0000-0000277C0000}"/>
    <cellStyle name="Normal 4 3 5 4 3 3" xfId="23294" xr:uid="{00000000-0005-0000-0000-0000287C0000}"/>
    <cellStyle name="Normal 4 3 5 4 4" xfId="9845" xr:uid="{00000000-0005-0000-0000-0000297C0000}"/>
    <cellStyle name="Normal 4 3 5 4 4 2" xfId="26141" xr:uid="{00000000-0005-0000-0000-00002A7C0000}"/>
    <cellStyle name="Normal 4 3 5 4 5" xfId="17995" xr:uid="{00000000-0005-0000-0000-00002B7C0000}"/>
    <cellStyle name="Normal 4 3 5 5" xfId="3094" xr:uid="{00000000-0005-0000-0000-00002C7C0000}"/>
    <cellStyle name="Normal 4 3 5 5 2" xfId="11240" xr:uid="{00000000-0005-0000-0000-00002D7C0000}"/>
    <cellStyle name="Normal 4 3 5 5 2 2" xfId="27536" xr:uid="{00000000-0005-0000-0000-00002E7C0000}"/>
    <cellStyle name="Normal 4 3 5 5 3" xfId="19390" xr:uid="{00000000-0005-0000-0000-00002F7C0000}"/>
    <cellStyle name="Normal 4 3 5 6" xfId="5588" xr:uid="{00000000-0005-0000-0000-0000307C0000}"/>
    <cellStyle name="Normal 4 3 5 6 2" xfId="13734" xr:uid="{00000000-0005-0000-0000-0000317C0000}"/>
    <cellStyle name="Normal 4 3 5 6 2 2" xfId="30030" xr:uid="{00000000-0005-0000-0000-0000327C0000}"/>
    <cellStyle name="Normal 4 3 5 6 3" xfId="21884" xr:uid="{00000000-0005-0000-0000-0000337C0000}"/>
    <cellStyle name="Normal 4 3 5 7" xfId="8435" xr:uid="{00000000-0005-0000-0000-0000347C0000}"/>
    <cellStyle name="Normal 4 3 5 7 2" xfId="24731" xr:uid="{00000000-0005-0000-0000-0000357C0000}"/>
    <cellStyle name="Normal 4 3 5 8" xfId="16585" xr:uid="{00000000-0005-0000-0000-0000367C0000}"/>
    <cellStyle name="Normal 4 3 6" xfId="378" xr:uid="{00000000-0005-0000-0000-0000377C0000}"/>
    <cellStyle name="Normal 4 3 6 2" xfId="1084" xr:uid="{00000000-0005-0000-0000-0000387C0000}"/>
    <cellStyle name="Normal 4 3 6 2 2" xfId="2494" xr:uid="{00000000-0005-0000-0000-0000397C0000}"/>
    <cellStyle name="Normal 4 3 6 2 2 2" xfId="4995" xr:uid="{00000000-0005-0000-0000-00003A7C0000}"/>
    <cellStyle name="Normal 4 3 6 2 2 2 2" xfId="13141" xr:uid="{00000000-0005-0000-0000-00003B7C0000}"/>
    <cellStyle name="Normal 4 3 6 2 2 2 2 2" xfId="29437" xr:uid="{00000000-0005-0000-0000-00003C7C0000}"/>
    <cellStyle name="Normal 4 3 6 2 2 2 3" xfId="21291" xr:uid="{00000000-0005-0000-0000-00003D7C0000}"/>
    <cellStyle name="Normal 4 3 6 2 2 3" xfId="7793" xr:uid="{00000000-0005-0000-0000-00003E7C0000}"/>
    <cellStyle name="Normal 4 3 6 2 2 3 2" xfId="15939" xr:uid="{00000000-0005-0000-0000-00003F7C0000}"/>
    <cellStyle name="Normal 4 3 6 2 2 3 2 2" xfId="32235" xr:uid="{00000000-0005-0000-0000-0000407C0000}"/>
    <cellStyle name="Normal 4 3 6 2 2 3 3" xfId="24089" xr:uid="{00000000-0005-0000-0000-0000417C0000}"/>
    <cellStyle name="Normal 4 3 6 2 2 4" xfId="10640" xr:uid="{00000000-0005-0000-0000-0000427C0000}"/>
    <cellStyle name="Normal 4 3 6 2 2 4 2" xfId="26936" xr:uid="{00000000-0005-0000-0000-0000437C0000}"/>
    <cellStyle name="Normal 4 3 6 2 2 5" xfId="18790" xr:uid="{00000000-0005-0000-0000-0000447C0000}"/>
    <cellStyle name="Normal 4 3 6 2 3" xfId="3777" xr:uid="{00000000-0005-0000-0000-0000457C0000}"/>
    <cellStyle name="Normal 4 3 6 2 3 2" xfId="11923" xr:uid="{00000000-0005-0000-0000-0000467C0000}"/>
    <cellStyle name="Normal 4 3 6 2 3 2 2" xfId="28219" xr:uid="{00000000-0005-0000-0000-0000477C0000}"/>
    <cellStyle name="Normal 4 3 6 2 3 3" xfId="20073" xr:uid="{00000000-0005-0000-0000-0000487C0000}"/>
    <cellStyle name="Normal 4 3 6 2 4" xfId="6383" xr:uid="{00000000-0005-0000-0000-0000497C0000}"/>
    <cellStyle name="Normal 4 3 6 2 4 2" xfId="14529" xr:uid="{00000000-0005-0000-0000-00004A7C0000}"/>
    <cellStyle name="Normal 4 3 6 2 4 2 2" xfId="30825" xr:uid="{00000000-0005-0000-0000-00004B7C0000}"/>
    <cellStyle name="Normal 4 3 6 2 4 3" xfId="22679" xr:uid="{00000000-0005-0000-0000-00004C7C0000}"/>
    <cellStyle name="Normal 4 3 6 2 5" xfId="9230" xr:uid="{00000000-0005-0000-0000-00004D7C0000}"/>
    <cellStyle name="Normal 4 3 6 2 5 2" xfId="25526" xr:uid="{00000000-0005-0000-0000-00004E7C0000}"/>
    <cellStyle name="Normal 4 3 6 2 6" xfId="17380" xr:uid="{00000000-0005-0000-0000-00004F7C0000}"/>
    <cellStyle name="Normal 4 3 6 3" xfId="1789" xr:uid="{00000000-0005-0000-0000-0000507C0000}"/>
    <cellStyle name="Normal 4 3 6 3 2" xfId="4386" xr:uid="{00000000-0005-0000-0000-0000517C0000}"/>
    <cellStyle name="Normal 4 3 6 3 2 2" xfId="12532" xr:uid="{00000000-0005-0000-0000-0000527C0000}"/>
    <cellStyle name="Normal 4 3 6 3 2 2 2" xfId="28828" xr:uid="{00000000-0005-0000-0000-0000537C0000}"/>
    <cellStyle name="Normal 4 3 6 3 2 3" xfId="20682" xr:uid="{00000000-0005-0000-0000-0000547C0000}"/>
    <cellStyle name="Normal 4 3 6 3 3" xfId="7088" xr:uid="{00000000-0005-0000-0000-0000557C0000}"/>
    <cellStyle name="Normal 4 3 6 3 3 2" xfId="15234" xr:uid="{00000000-0005-0000-0000-0000567C0000}"/>
    <cellStyle name="Normal 4 3 6 3 3 2 2" xfId="31530" xr:uid="{00000000-0005-0000-0000-0000577C0000}"/>
    <cellStyle name="Normal 4 3 6 3 3 3" xfId="23384" xr:uid="{00000000-0005-0000-0000-0000587C0000}"/>
    <cellStyle name="Normal 4 3 6 3 4" xfId="9935" xr:uid="{00000000-0005-0000-0000-0000597C0000}"/>
    <cellStyle name="Normal 4 3 6 3 4 2" xfId="26231" xr:uid="{00000000-0005-0000-0000-00005A7C0000}"/>
    <cellStyle name="Normal 4 3 6 3 5" xfId="18085" xr:uid="{00000000-0005-0000-0000-00005B7C0000}"/>
    <cellStyle name="Normal 4 3 6 4" xfId="3168" xr:uid="{00000000-0005-0000-0000-00005C7C0000}"/>
    <cellStyle name="Normal 4 3 6 4 2" xfId="11314" xr:uid="{00000000-0005-0000-0000-00005D7C0000}"/>
    <cellStyle name="Normal 4 3 6 4 2 2" xfId="27610" xr:uid="{00000000-0005-0000-0000-00005E7C0000}"/>
    <cellStyle name="Normal 4 3 6 4 3" xfId="19464" xr:uid="{00000000-0005-0000-0000-00005F7C0000}"/>
    <cellStyle name="Normal 4 3 6 5" xfId="5678" xr:uid="{00000000-0005-0000-0000-0000607C0000}"/>
    <cellStyle name="Normal 4 3 6 5 2" xfId="13824" xr:uid="{00000000-0005-0000-0000-0000617C0000}"/>
    <cellStyle name="Normal 4 3 6 5 2 2" xfId="30120" xr:uid="{00000000-0005-0000-0000-0000627C0000}"/>
    <cellStyle name="Normal 4 3 6 5 3" xfId="21974" xr:uid="{00000000-0005-0000-0000-0000637C0000}"/>
    <cellStyle name="Normal 4 3 6 6" xfId="8525" xr:uid="{00000000-0005-0000-0000-0000647C0000}"/>
    <cellStyle name="Normal 4 3 6 6 2" xfId="24821" xr:uid="{00000000-0005-0000-0000-0000657C0000}"/>
    <cellStyle name="Normal 4 3 6 7" xfId="16675" xr:uid="{00000000-0005-0000-0000-0000667C0000}"/>
    <cellStyle name="Normal 4 3 7" xfId="740" xr:uid="{00000000-0005-0000-0000-0000677C0000}"/>
    <cellStyle name="Normal 4 3 7 2" xfId="2150" xr:uid="{00000000-0005-0000-0000-0000687C0000}"/>
    <cellStyle name="Normal 4 3 7 2 2" xfId="4699" xr:uid="{00000000-0005-0000-0000-0000697C0000}"/>
    <cellStyle name="Normal 4 3 7 2 2 2" xfId="12845" xr:uid="{00000000-0005-0000-0000-00006A7C0000}"/>
    <cellStyle name="Normal 4 3 7 2 2 2 2" xfId="29141" xr:uid="{00000000-0005-0000-0000-00006B7C0000}"/>
    <cellStyle name="Normal 4 3 7 2 2 3" xfId="20995" xr:uid="{00000000-0005-0000-0000-00006C7C0000}"/>
    <cellStyle name="Normal 4 3 7 2 3" xfId="7449" xr:uid="{00000000-0005-0000-0000-00006D7C0000}"/>
    <cellStyle name="Normal 4 3 7 2 3 2" xfId="15595" xr:uid="{00000000-0005-0000-0000-00006E7C0000}"/>
    <cellStyle name="Normal 4 3 7 2 3 2 2" xfId="31891" xr:uid="{00000000-0005-0000-0000-00006F7C0000}"/>
    <cellStyle name="Normal 4 3 7 2 3 3" xfId="23745" xr:uid="{00000000-0005-0000-0000-0000707C0000}"/>
    <cellStyle name="Normal 4 3 7 2 4" xfId="10296" xr:uid="{00000000-0005-0000-0000-0000717C0000}"/>
    <cellStyle name="Normal 4 3 7 2 4 2" xfId="26592" xr:uid="{00000000-0005-0000-0000-0000727C0000}"/>
    <cellStyle name="Normal 4 3 7 2 5" xfId="18446" xr:uid="{00000000-0005-0000-0000-0000737C0000}"/>
    <cellStyle name="Normal 4 3 7 3" xfId="3481" xr:uid="{00000000-0005-0000-0000-0000747C0000}"/>
    <cellStyle name="Normal 4 3 7 3 2" xfId="11627" xr:uid="{00000000-0005-0000-0000-0000757C0000}"/>
    <cellStyle name="Normal 4 3 7 3 2 2" xfId="27923" xr:uid="{00000000-0005-0000-0000-0000767C0000}"/>
    <cellStyle name="Normal 4 3 7 3 3" xfId="19777" xr:uid="{00000000-0005-0000-0000-0000777C0000}"/>
    <cellStyle name="Normal 4 3 7 4" xfId="6039" xr:uid="{00000000-0005-0000-0000-0000787C0000}"/>
    <cellStyle name="Normal 4 3 7 4 2" xfId="14185" xr:uid="{00000000-0005-0000-0000-0000797C0000}"/>
    <cellStyle name="Normal 4 3 7 4 2 2" xfId="30481" xr:uid="{00000000-0005-0000-0000-00007A7C0000}"/>
    <cellStyle name="Normal 4 3 7 4 3" xfId="22335" xr:uid="{00000000-0005-0000-0000-00007B7C0000}"/>
    <cellStyle name="Normal 4 3 7 5" xfId="8886" xr:uid="{00000000-0005-0000-0000-00007C7C0000}"/>
    <cellStyle name="Normal 4 3 7 5 2" xfId="25182" xr:uid="{00000000-0005-0000-0000-00007D7C0000}"/>
    <cellStyle name="Normal 4 3 7 6" xfId="17036" xr:uid="{00000000-0005-0000-0000-00007E7C0000}"/>
    <cellStyle name="Normal 4 3 8" xfId="1445" xr:uid="{00000000-0005-0000-0000-00007F7C0000}"/>
    <cellStyle name="Normal 4 3 8 2" xfId="4090" xr:uid="{00000000-0005-0000-0000-0000807C0000}"/>
    <cellStyle name="Normal 4 3 8 2 2" xfId="12236" xr:uid="{00000000-0005-0000-0000-0000817C0000}"/>
    <cellStyle name="Normal 4 3 8 2 2 2" xfId="28532" xr:uid="{00000000-0005-0000-0000-0000827C0000}"/>
    <cellStyle name="Normal 4 3 8 2 3" xfId="20386" xr:uid="{00000000-0005-0000-0000-0000837C0000}"/>
    <cellStyle name="Normal 4 3 8 3" xfId="6744" xr:uid="{00000000-0005-0000-0000-0000847C0000}"/>
    <cellStyle name="Normal 4 3 8 3 2" xfId="14890" xr:uid="{00000000-0005-0000-0000-0000857C0000}"/>
    <cellStyle name="Normal 4 3 8 3 2 2" xfId="31186" xr:uid="{00000000-0005-0000-0000-0000867C0000}"/>
    <cellStyle name="Normal 4 3 8 3 3" xfId="23040" xr:uid="{00000000-0005-0000-0000-0000877C0000}"/>
    <cellStyle name="Normal 4 3 8 4" xfId="9591" xr:uid="{00000000-0005-0000-0000-0000887C0000}"/>
    <cellStyle name="Normal 4 3 8 4 2" xfId="25887" xr:uid="{00000000-0005-0000-0000-0000897C0000}"/>
    <cellStyle name="Normal 4 3 8 5" xfId="17741" xr:uid="{00000000-0005-0000-0000-00008A7C0000}"/>
    <cellStyle name="Normal 4 3 9" xfId="2872" xr:uid="{00000000-0005-0000-0000-00008B7C0000}"/>
    <cellStyle name="Normal 4 3 9 2" xfId="11018" xr:uid="{00000000-0005-0000-0000-00008C7C0000}"/>
    <cellStyle name="Normal 4 3 9 2 2" xfId="27314" xr:uid="{00000000-0005-0000-0000-00008D7C0000}"/>
    <cellStyle name="Normal 4 3 9 3" xfId="19168" xr:uid="{00000000-0005-0000-0000-00008E7C0000}"/>
    <cellStyle name="Normal 4 4" xfId="56" xr:uid="{00000000-0005-0000-0000-00008F7C0000}"/>
    <cellStyle name="Normal 4 4 10" xfId="8203" xr:uid="{00000000-0005-0000-0000-0000907C0000}"/>
    <cellStyle name="Normal 4 4 10 2" xfId="24499" xr:uid="{00000000-0005-0000-0000-0000917C0000}"/>
    <cellStyle name="Normal 4 4 11" xfId="16353" xr:uid="{00000000-0005-0000-0000-0000927C0000}"/>
    <cellStyle name="Normal 4 4 2" xfId="146" xr:uid="{00000000-0005-0000-0000-0000937C0000}"/>
    <cellStyle name="Normal 4 4 2 2" xfId="490" xr:uid="{00000000-0005-0000-0000-0000947C0000}"/>
    <cellStyle name="Normal 4 4 2 2 2" xfId="1196" xr:uid="{00000000-0005-0000-0000-0000957C0000}"/>
    <cellStyle name="Normal 4 4 2 2 2 2" xfId="2606" xr:uid="{00000000-0005-0000-0000-0000967C0000}"/>
    <cellStyle name="Normal 4 4 2 2 2 2 2" xfId="5087" xr:uid="{00000000-0005-0000-0000-0000977C0000}"/>
    <cellStyle name="Normal 4 4 2 2 2 2 2 2" xfId="13233" xr:uid="{00000000-0005-0000-0000-0000987C0000}"/>
    <cellStyle name="Normal 4 4 2 2 2 2 2 2 2" xfId="29529" xr:uid="{00000000-0005-0000-0000-0000997C0000}"/>
    <cellStyle name="Normal 4 4 2 2 2 2 2 3" xfId="21383" xr:uid="{00000000-0005-0000-0000-00009A7C0000}"/>
    <cellStyle name="Normal 4 4 2 2 2 2 3" xfId="7905" xr:uid="{00000000-0005-0000-0000-00009B7C0000}"/>
    <cellStyle name="Normal 4 4 2 2 2 2 3 2" xfId="16051" xr:uid="{00000000-0005-0000-0000-00009C7C0000}"/>
    <cellStyle name="Normal 4 4 2 2 2 2 3 2 2" xfId="32347" xr:uid="{00000000-0005-0000-0000-00009D7C0000}"/>
    <cellStyle name="Normal 4 4 2 2 2 2 3 3" xfId="24201" xr:uid="{00000000-0005-0000-0000-00009E7C0000}"/>
    <cellStyle name="Normal 4 4 2 2 2 2 4" xfId="10752" xr:uid="{00000000-0005-0000-0000-00009F7C0000}"/>
    <cellStyle name="Normal 4 4 2 2 2 2 4 2" xfId="27048" xr:uid="{00000000-0005-0000-0000-0000A07C0000}"/>
    <cellStyle name="Normal 4 4 2 2 2 2 5" xfId="18902" xr:uid="{00000000-0005-0000-0000-0000A17C0000}"/>
    <cellStyle name="Normal 4 4 2 2 2 3" xfId="3869" xr:uid="{00000000-0005-0000-0000-0000A27C0000}"/>
    <cellStyle name="Normal 4 4 2 2 2 3 2" xfId="12015" xr:uid="{00000000-0005-0000-0000-0000A37C0000}"/>
    <cellStyle name="Normal 4 4 2 2 2 3 2 2" xfId="28311" xr:uid="{00000000-0005-0000-0000-0000A47C0000}"/>
    <cellStyle name="Normal 4 4 2 2 2 3 3" xfId="20165" xr:uid="{00000000-0005-0000-0000-0000A57C0000}"/>
    <cellStyle name="Normal 4 4 2 2 2 4" xfId="6495" xr:uid="{00000000-0005-0000-0000-0000A67C0000}"/>
    <cellStyle name="Normal 4 4 2 2 2 4 2" xfId="14641" xr:uid="{00000000-0005-0000-0000-0000A77C0000}"/>
    <cellStyle name="Normal 4 4 2 2 2 4 2 2" xfId="30937" xr:uid="{00000000-0005-0000-0000-0000A87C0000}"/>
    <cellStyle name="Normal 4 4 2 2 2 4 3" xfId="22791" xr:uid="{00000000-0005-0000-0000-0000A97C0000}"/>
    <cellStyle name="Normal 4 4 2 2 2 5" xfId="9342" xr:uid="{00000000-0005-0000-0000-0000AA7C0000}"/>
    <cellStyle name="Normal 4 4 2 2 2 5 2" xfId="25638" xr:uid="{00000000-0005-0000-0000-0000AB7C0000}"/>
    <cellStyle name="Normal 4 4 2 2 2 6" xfId="17492" xr:uid="{00000000-0005-0000-0000-0000AC7C0000}"/>
    <cellStyle name="Normal 4 4 2 2 3" xfId="1901" xr:uid="{00000000-0005-0000-0000-0000AD7C0000}"/>
    <cellStyle name="Normal 4 4 2 2 3 2" xfId="4478" xr:uid="{00000000-0005-0000-0000-0000AE7C0000}"/>
    <cellStyle name="Normal 4 4 2 2 3 2 2" xfId="12624" xr:uid="{00000000-0005-0000-0000-0000AF7C0000}"/>
    <cellStyle name="Normal 4 4 2 2 3 2 2 2" xfId="28920" xr:uid="{00000000-0005-0000-0000-0000B07C0000}"/>
    <cellStyle name="Normal 4 4 2 2 3 2 3" xfId="20774" xr:uid="{00000000-0005-0000-0000-0000B17C0000}"/>
    <cellStyle name="Normal 4 4 2 2 3 3" xfId="7200" xr:uid="{00000000-0005-0000-0000-0000B27C0000}"/>
    <cellStyle name="Normal 4 4 2 2 3 3 2" xfId="15346" xr:uid="{00000000-0005-0000-0000-0000B37C0000}"/>
    <cellStyle name="Normal 4 4 2 2 3 3 2 2" xfId="31642" xr:uid="{00000000-0005-0000-0000-0000B47C0000}"/>
    <cellStyle name="Normal 4 4 2 2 3 3 3" xfId="23496" xr:uid="{00000000-0005-0000-0000-0000B57C0000}"/>
    <cellStyle name="Normal 4 4 2 2 3 4" xfId="10047" xr:uid="{00000000-0005-0000-0000-0000B67C0000}"/>
    <cellStyle name="Normal 4 4 2 2 3 4 2" xfId="26343" xr:uid="{00000000-0005-0000-0000-0000B77C0000}"/>
    <cellStyle name="Normal 4 4 2 2 3 5" xfId="18197" xr:uid="{00000000-0005-0000-0000-0000B87C0000}"/>
    <cellStyle name="Normal 4 4 2 2 4" xfId="3260" xr:uid="{00000000-0005-0000-0000-0000B97C0000}"/>
    <cellStyle name="Normal 4 4 2 2 4 2" xfId="11406" xr:uid="{00000000-0005-0000-0000-0000BA7C0000}"/>
    <cellStyle name="Normal 4 4 2 2 4 2 2" xfId="27702" xr:uid="{00000000-0005-0000-0000-0000BB7C0000}"/>
    <cellStyle name="Normal 4 4 2 2 4 3" xfId="19556" xr:uid="{00000000-0005-0000-0000-0000BC7C0000}"/>
    <cellStyle name="Normal 4 4 2 2 5" xfId="5790" xr:uid="{00000000-0005-0000-0000-0000BD7C0000}"/>
    <cellStyle name="Normal 4 4 2 2 5 2" xfId="13936" xr:uid="{00000000-0005-0000-0000-0000BE7C0000}"/>
    <cellStyle name="Normal 4 4 2 2 5 2 2" xfId="30232" xr:uid="{00000000-0005-0000-0000-0000BF7C0000}"/>
    <cellStyle name="Normal 4 4 2 2 5 3" xfId="22086" xr:uid="{00000000-0005-0000-0000-0000C07C0000}"/>
    <cellStyle name="Normal 4 4 2 2 6" xfId="8637" xr:uid="{00000000-0005-0000-0000-0000C17C0000}"/>
    <cellStyle name="Normal 4 4 2 2 6 2" xfId="24933" xr:uid="{00000000-0005-0000-0000-0000C27C0000}"/>
    <cellStyle name="Normal 4 4 2 2 7" xfId="16787" xr:uid="{00000000-0005-0000-0000-0000C37C0000}"/>
    <cellStyle name="Normal 4 4 2 3" xfId="852" xr:uid="{00000000-0005-0000-0000-0000C47C0000}"/>
    <cellStyle name="Normal 4 4 2 3 2" xfId="2262" xr:uid="{00000000-0005-0000-0000-0000C57C0000}"/>
    <cellStyle name="Normal 4 4 2 3 2 2" xfId="4791" xr:uid="{00000000-0005-0000-0000-0000C67C0000}"/>
    <cellStyle name="Normal 4 4 2 3 2 2 2" xfId="12937" xr:uid="{00000000-0005-0000-0000-0000C77C0000}"/>
    <cellStyle name="Normal 4 4 2 3 2 2 2 2" xfId="29233" xr:uid="{00000000-0005-0000-0000-0000C87C0000}"/>
    <cellStyle name="Normal 4 4 2 3 2 2 3" xfId="21087" xr:uid="{00000000-0005-0000-0000-0000C97C0000}"/>
    <cellStyle name="Normal 4 4 2 3 2 3" xfId="7561" xr:uid="{00000000-0005-0000-0000-0000CA7C0000}"/>
    <cellStyle name="Normal 4 4 2 3 2 3 2" xfId="15707" xr:uid="{00000000-0005-0000-0000-0000CB7C0000}"/>
    <cellStyle name="Normal 4 4 2 3 2 3 2 2" xfId="32003" xr:uid="{00000000-0005-0000-0000-0000CC7C0000}"/>
    <cellStyle name="Normal 4 4 2 3 2 3 3" xfId="23857" xr:uid="{00000000-0005-0000-0000-0000CD7C0000}"/>
    <cellStyle name="Normal 4 4 2 3 2 4" xfId="10408" xr:uid="{00000000-0005-0000-0000-0000CE7C0000}"/>
    <cellStyle name="Normal 4 4 2 3 2 4 2" xfId="26704" xr:uid="{00000000-0005-0000-0000-0000CF7C0000}"/>
    <cellStyle name="Normal 4 4 2 3 2 5" xfId="18558" xr:uid="{00000000-0005-0000-0000-0000D07C0000}"/>
    <cellStyle name="Normal 4 4 2 3 3" xfId="3573" xr:uid="{00000000-0005-0000-0000-0000D17C0000}"/>
    <cellStyle name="Normal 4 4 2 3 3 2" xfId="11719" xr:uid="{00000000-0005-0000-0000-0000D27C0000}"/>
    <cellStyle name="Normal 4 4 2 3 3 2 2" xfId="28015" xr:uid="{00000000-0005-0000-0000-0000D37C0000}"/>
    <cellStyle name="Normal 4 4 2 3 3 3" xfId="19869" xr:uid="{00000000-0005-0000-0000-0000D47C0000}"/>
    <cellStyle name="Normal 4 4 2 3 4" xfId="6151" xr:uid="{00000000-0005-0000-0000-0000D57C0000}"/>
    <cellStyle name="Normal 4 4 2 3 4 2" xfId="14297" xr:uid="{00000000-0005-0000-0000-0000D67C0000}"/>
    <cellStyle name="Normal 4 4 2 3 4 2 2" xfId="30593" xr:uid="{00000000-0005-0000-0000-0000D77C0000}"/>
    <cellStyle name="Normal 4 4 2 3 4 3" xfId="22447" xr:uid="{00000000-0005-0000-0000-0000D87C0000}"/>
    <cellStyle name="Normal 4 4 2 3 5" xfId="8998" xr:uid="{00000000-0005-0000-0000-0000D97C0000}"/>
    <cellStyle name="Normal 4 4 2 3 5 2" xfId="25294" xr:uid="{00000000-0005-0000-0000-0000DA7C0000}"/>
    <cellStyle name="Normal 4 4 2 3 6" xfId="17148" xr:uid="{00000000-0005-0000-0000-0000DB7C0000}"/>
    <cellStyle name="Normal 4 4 2 4" xfId="1557" xr:uid="{00000000-0005-0000-0000-0000DC7C0000}"/>
    <cellStyle name="Normal 4 4 2 4 2" xfId="4182" xr:uid="{00000000-0005-0000-0000-0000DD7C0000}"/>
    <cellStyle name="Normal 4 4 2 4 2 2" xfId="12328" xr:uid="{00000000-0005-0000-0000-0000DE7C0000}"/>
    <cellStyle name="Normal 4 4 2 4 2 2 2" xfId="28624" xr:uid="{00000000-0005-0000-0000-0000DF7C0000}"/>
    <cellStyle name="Normal 4 4 2 4 2 3" xfId="20478" xr:uid="{00000000-0005-0000-0000-0000E07C0000}"/>
    <cellStyle name="Normal 4 4 2 4 3" xfId="6856" xr:uid="{00000000-0005-0000-0000-0000E17C0000}"/>
    <cellStyle name="Normal 4 4 2 4 3 2" xfId="15002" xr:uid="{00000000-0005-0000-0000-0000E27C0000}"/>
    <cellStyle name="Normal 4 4 2 4 3 2 2" xfId="31298" xr:uid="{00000000-0005-0000-0000-0000E37C0000}"/>
    <cellStyle name="Normal 4 4 2 4 3 3" xfId="23152" xr:uid="{00000000-0005-0000-0000-0000E47C0000}"/>
    <cellStyle name="Normal 4 4 2 4 4" xfId="9703" xr:uid="{00000000-0005-0000-0000-0000E57C0000}"/>
    <cellStyle name="Normal 4 4 2 4 4 2" xfId="25999" xr:uid="{00000000-0005-0000-0000-0000E67C0000}"/>
    <cellStyle name="Normal 4 4 2 4 5" xfId="17853" xr:uid="{00000000-0005-0000-0000-0000E77C0000}"/>
    <cellStyle name="Normal 4 4 2 5" xfId="2964" xr:uid="{00000000-0005-0000-0000-0000E87C0000}"/>
    <cellStyle name="Normal 4 4 2 5 2" xfId="11110" xr:uid="{00000000-0005-0000-0000-0000E97C0000}"/>
    <cellStyle name="Normal 4 4 2 5 2 2" xfId="27406" xr:uid="{00000000-0005-0000-0000-0000EA7C0000}"/>
    <cellStyle name="Normal 4 4 2 5 3" xfId="19260" xr:uid="{00000000-0005-0000-0000-0000EB7C0000}"/>
    <cellStyle name="Normal 4 4 2 6" xfId="5446" xr:uid="{00000000-0005-0000-0000-0000EC7C0000}"/>
    <cellStyle name="Normal 4 4 2 6 2" xfId="13592" xr:uid="{00000000-0005-0000-0000-0000ED7C0000}"/>
    <cellStyle name="Normal 4 4 2 6 2 2" xfId="29888" xr:uid="{00000000-0005-0000-0000-0000EE7C0000}"/>
    <cellStyle name="Normal 4 4 2 6 3" xfId="21742" xr:uid="{00000000-0005-0000-0000-0000EF7C0000}"/>
    <cellStyle name="Normal 4 4 2 7" xfId="8293" xr:uid="{00000000-0005-0000-0000-0000F07C0000}"/>
    <cellStyle name="Normal 4 4 2 7 2" xfId="24589" xr:uid="{00000000-0005-0000-0000-0000F17C0000}"/>
    <cellStyle name="Normal 4 4 2 8" xfId="16443" xr:uid="{00000000-0005-0000-0000-0000F27C0000}"/>
    <cellStyle name="Normal 4 4 3" xfId="227" xr:uid="{00000000-0005-0000-0000-0000F37C0000}"/>
    <cellStyle name="Normal 4 4 3 2" xfId="571" xr:uid="{00000000-0005-0000-0000-0000F47C0000}"/>
    <cellStyle name="Normal 4 4 3 2 2" xfId="1277" xr:uid="{00000000-0005-0000-0000-0000F57C0000}"/>
    <cellStyle name="Normal 4 4 3 2 2 2" xfId="2687" xr:uid="{00000000-0005-0000-0000-0000F67C0000}"/>
    <cellStyle name="Normal 4 4 3 2 2 2 2" xfId="5161" xr:uid="{00000000-0005-0000-0000-0000F77C0000}"/>
    <cellStyle name="Normal 4 4 3 2 2 2 2 2" xfId="13307" xr:uid="{00000000-0005-0000-0000-0000F87C0000}"/>
    <cellStyle name="Normal 4 4 3 2 2 2 2 2 2" xfId="29603" xr:uid="{00000000-0005-0000-0000-0000F97C0000}"/>
    <cellStyle name="Normal 4 4 3 2 2 2 2 3" xfId="21457" xr:uid="{00000000-0005-0000-0000-0000FA7C0000}"/>
    <cellStyle name="Normal 4 4 3 2 2 2 3" xfId="7986" xr:uid="{00000000-0005-0000-0000-0000FB7C0000}"/>
    <cellStyle name="Normal 4 4 3 2 2 2 3 2" xfId="16132" xr:uid="{00000000-0005-0000-0000-0000FC7C0000}"/>
    <cellStyle name="Normal 4 4 3 2 2 2 3 2 2" xfId="32428" xr:uid="{00000000-0005-0000-0000-0000FD7C0000}"/>
    <cellStyle name="Normal 4 4 3 2 2 2 3 3" xfId="24282" xr:uid="{00000000-0005-0000-0000-0000FE7C0000}"/>
    <cellStyle name="Normal 4 4 3 2 2 2 4" xfId="10833" xr:uid="{00000000-0005-0000-0000-0000FF7C0000}"/>
    <cellStyle name="Normal 4 4 3 2 2 2 4 2" xfId="27129" xr:uid="{00000000-0005-0000-0000-0000007D0000}"/>
    <cellStyle name="Normal 4 4 3 2 2 2 5" xfId="18983" xr:uid="{00000000-0005-0000-0000-0000017D0000}"/>
    <cellStyle name="Normal 4 4 3 2 2 3" xfId="3943" xr:uid="{00000000-0005-0000-0000-0000027D0000}"/>
    <cellStyle name="Normal 4 4 3 2 2 3 2" xfId="12089" xr:uid="{00000000-0005-0000-0000-0000037D0000}"/>
    <cellStyle name="Normal 4 4 3 2 2 3 2 2" xfId="28385" xr:uid="{00000000-0005-0000-0000-0000047D0000}"/>
    <cellStyle name="Normal 4 4 3 2 2 3 3" xfId="20239" xr:uid="{00000000-0005-0000-0000-0000057D0000}"/>
    <cellStyle name="Normal 4 4 3 2 2 4" xfId="6576" xr:uid="{00000000-0005-0000-0000-0000067D0000}"/>
    <cellStyle name="Normal 4 4 3 2 2 4 2" xfId="14722" xr:uid="{00000000-0005-0000-0000-0000077D0000}"/>
    <cellStyle name="Normal 4 4 3 2 2 4 2 2" xfId="31018" xr:uid="{00000000-0005-0000-0000-0000087D0000}"/>
    <cellStyle name="Normal 4 4 3 2 2 4 3" xfId="22872" xr:uid="{00000000-0005-0000-0000-0000097D0000}"/>
    <cellStyle name="Normal 4 4 3 2 2 5" xfId="9423" xr:uid="{00000000-0005-0000-0000-00000A7D0000}"/>
    <cellStyle name="Normal 4 4 3 2 2 5 2" xfId="25719" xr:uid="{00000000-0005-0000-0000-00000B7D0000}"/>
    <cellStyle name="Normal 4 4 3 2 2 6" xfId="17573" xr:uid="{00000000-0005-0000-0000-00000C7D0000}"/>
    <cellStyle name="Normal 4 4 3 2 3" xfId="1982" xr:uid="{00000000-0005-0000-0000-00000D7D0000}"/>
    <cellStyle name="Normal 4 4 3 2 3 2" xfId="4552" xr:uid="{00000000-0005-0000-0000-00000E7D0000}"/>
    <cellStyle name="Normal 4 4 3 2 3 2 2" xfId="12698" xr:uid="{00000000-0005-0000-0000-00000F7D0000}"/>
    <cellStyle name="Normal 4 4 3 2 3 2 2 2" xfId="28994" xr:uid="{00000000-0005-0000-0000-0000107D0000}"/>
    <cellStyle name="Normal 4 4 3 2 3 2 3" xfId="20848" xr:uid="{00000000-0005-0000-0000-0000117D0000}"/>
    <cellStyle name="Normal 4 4 3 2 3 3" xfId="7281" xr:uid="{00000000-0005-0000-0000-0000127D0000}"/>
    <cellStyle name="Normal 4 4 3 2 3 3 2" xfId="15427" xr:uid="{00000000-0005-0000-0000-0000137D0000}"/>
    <cellStyle name="Normal 4 4 3 2 3 3 2 2" xfId="31723" xr:uid="{00000000-0005-0000-0000-0000147D0000}"/>
    <cellStyle name="Normal 4 4 3 2 3 3 3" xfId="23577" xr:uid="{00000000-0005-0000-0000-0000157D0000}"/>
    <cellStyle name="Normal 4 4 3 2 3 4" xfId="10128" xr:uid="{00000000-0005-0000-0000-0000167D0000}"/>
    <cellStyle name="Normal 4 4 3 2 3 4 2" xfId="26424" xr:uid="{00000000-0005-0000-0000-0000177D0000}"/>
    <cellStyle name="Normal 4 4 3 2 3 5" xfId="18278" xr:uid="{00000000-0005-0000-0000-0000187D0000}"/>
    <cellStyle name="Normal 4 4 3 2 4" xfId="3334" xr:uid="{00000000-0005-0000-0000-0000197D0000}"/>
    <cellStyle name="Normal 4 4 3 2 4 2" xfId="11480" xr:uid="{00000000-0005-0000-0000-00001A7D0000}"/>
    <cellStyle name="Normal 4 4 3 2 4 2 2" xfId="27776" xr:uid="{00000000-0005-0000-0000-00001B7D0000}"/>
    <cellStyle name="Normal 4 4 3 2 4 3" xfId="19630" xr:uid="{00000000-0005-0000-0000-00001C7D0000}"/>
    <cellStyle name="Normal 4 4 3 2 5" xfId="5871" xr:uid="{00000000-0005-0000-0000-00001D7D0000}"/>
    <cellStyle name="Normal 4 4 3 2 5 2" xfId="14017" xr:uid="{00000000-0005-0000-0000-00001E7D0000}"/>
    <cellStyle name="Normal 4 4 3 2 5 2 2" xfId="30313" xr:uid="{00000000-0005-0000-0000-00001F7D0000}"/>
    <cellStyle name="Normal 4 4 3 2 5 3" xfId="22167" xr:uid="{00000000-0005-0000-0000-0000207D0000}"/>
    <cellStyle name="Normal 4 4 3 2 6" xfId="8718" xr:uid="{00000000-0005-0000-0000-0000217D0000}"/>
    <cellStyle name="Normal 4 4 3 2 6 2" xfId="25014" xr:uid="{00000000-0005-0000-0000-0000227D0000}"/>
    <cellStyle name="Normal 4 4 3 2 7" xfId="16868" xr:uid="{00000000-0005-0000-0000-0000237D0000}"/>
    <cellStyle name="Normal 4 4 3 3" xfId="933" xr:uid="{00000000-0005-0000-0000-0000247D0000}"/>
    <cellStyle name="Normal 4 4 3 3 2" xfId="2343" xr:uid="{00000000-0005-0000-0000-0000257D0000}"/>
    <cellStyle name="Normal 4 4 3 3 2 2" xfId="4865" xr:uid="{00000000-0005-0000-0000-0000267D0000}"/>
    <cellStyle name="Normal 4 4 3 3 2 2 2" xfId="13011" xr:uid="{00000000-0005-0000-0000-0000277D0000}"/>
    <cellStyle name="Normal 4 4 3 3 2 2 2 2" xfId="29307" xr:uid="{00000000-0005-0000-0000-0000287D0000}"/>
    <cellStyle name="Normal 4 4 3 3 2 2 3" xfId="21161" xr:uid="{00000000-0005-0000-0000-0000297D0000}"/>
    <cellStyle name="Normal 4 4 3 3 2 3" xfId="7642" xr:uid="{00000000-0005-0000-0000-00002A7D0000}"/>
    <cellStyle name="Normal 4 4 3 3 2 3 2" xfId="15788" xr:uid="{00000000-0005-0000-0000-00002B7D0000}"/>
    <cellStyle name="Normal 4 4 3 3 2 3 2 2" xfId="32084" xr:uid="{00000000-0005-0000-0000-00002C7D0000}"/>
    <cellStyle name="Normal 4 4 3 3 2 3 3" xfId="23938" xr:uid="{00000000-0005-0000-0000-00002D7D0000}"/>
    <cellStyle name="Normal 4 4 3 3 2 4" xfId="10489" xr:uid="{00000000-0005-0000-0000-00002E7D0000}"/>
    <cellStyle name="Normal 4 4 3 3 2 4 2" xfId="26785" xr:uid="{00000000-0005-0000-0000-00002F7D0000}"/>
    <cellStyle name="Normal 4 4 3 3 2 5" xfId="18639" xr:uid="{00000000-0005-0000-0000-0000307D0000}"/>
    <cellStyle name="Normal 4 4 3 3 3" xfId="3647" xr:uid="{00000000-0005-0000-0000-0000317D0000}"/>
    <cellStyle name="Normal 4 4 3 3 3 2" xfId="11793" xr:uid="{00000000-0005-0000-0000-0000327D0000}"/>
    <cellStyle name="Normal 4 4 3 3 3 2 2" xfId="28089" xr:uid="{00000000-0005-0000-0000-0000337D0000}"/>
    <cellStyle name="Normal 4 4 3 3 3 3" xfId="19943" xr:uid="{00000000-0005-0000-0000-0000347D0000}"/>
    <cellStyle name="Normal 4 4 3 3 4" xfId="6232" xr:uid="{00000000-0005-0000-0000-0000357D0000}"/>
    <cellStyle name="Normal 4 4 3 3 4 2" xfId="14378" xr:uid="{00000000-0005-0000-0000-0000367D0000}"/>
    <cellStyle name="Normal 4 4 3 3 4 2 2" xfId="30674" xr:uid="{00000000-0005-0000-0000-0000377D0000}"/>
    <cellStyle name="Normal 4 4 3 3 4 3" xfId="22528" xr:uid="{00000000-0005-0000-0000-0000387D0000}"/>
    <cellStyle name="Normal 4 4 3 3 5" xfId="9079" xr:uid="{00000000-0005-0000-0000-0000397D0000}"/>
    <cellStyle name="Normal 4 4 3 3 5 2" xfId="25375" xr:uid="{00000000-0005-0000-0000-00003A7D0000}"/>
    <cellStyle name="Normal 4 4 3 3 6" xfId="17229" xr:uid="{00000000-0005-0000-0000-00003B7D0000}"/>
    <cellStyle name="Normal 4 4 3 4" xfId="1638" xr:uid="{00000000-0005-0000-0000-00003C7D0000}"/>
    <cellStyle name="Normal 4 4 3 4 2" xfId="4256" xr:uid="{00000000-0005-0000-0000-00003D7D0000}"/>
    <cellStyle name="Normal 4 4 3 4 2 2" xfId="12402" xr:uid="{00000000-0005-0000-0000-00003E7D0000}"/>
    <cellStyle name="Normal 4 4 3 4 2 2 2" xfId="28698" xr:uid="{00000000-0005-0000-0000-00003F7D0000}"/>
    <cellStyle name="Normal 4 4 3 4 2 3" xfId="20552" xr:uid="{00000000-0005-0000-0000-0000407D0000}"/>
    <cellStyle name="Normal 4 4 3 4 3" xfId="6937" xr:uid="{00000000-0005-0000-0000-0000417D0000}"/>
    <cellStyle name="Normal 4 4 3 4 3 2" xfId="15083" xr:uid="{00000000-0005-0000-0000-0000427D0000}"/>
    <cellStyle name="Normal 4 4 3 4 3 2 2" xfId="31379" xr:uid="{00000000-0005-0000-0000-0000437D0000}"/>
    <cellStyle name="Normal 4 4 3 4 3 3" xfId="23233" xr:uid="{00000000-0005-0000-0000-0000447D0000}"/>
    <cellStyle name="Normal 4 4 3 4 4" xfId="9784" xr:uid="{00000000-0005-0000-0000-0000457D0000}"/>
    <cellStyle name="Normal 4 4 3 4 4 2" xfId="26080" xr:uid="{00000000-0005-0000-0000-0000467D0000}"/>
    <cellStyle name="Normal 4 4 3 4 5" xfId="17934" xr:uid="{00000000-0005-0000-0000-0000477D0000}"/>
    <cellStyle name="Normal 4 4 3 5" xfId="3038" xr:uid="{00000000-0005-0000-0000-0000487D0000}"/>
    <cellStyle name="Normal 4 4 3 5 2" xfId="11184" xr:uid="{00000000-0005-0000-0000-0000497D0000}"/>
    <cellStyle name="Normal 4 4 3 5 2 2" xfId="27480" xr:uid="{00000000-0005-0000-0000-00004A7D0000}"/>
    <cellStyle name="Normal 4 4 3 5 3" xfId="19334" xr:uid="{00000000-0005-0000-0000-00004B7D0000}"/>
    <cellStyle name="Normal 4 4 3 6" xfId="5527" xr:uid="{00000000-0005-0000-0000-00004C7D0000}"/>
    <cellStyle name="Normal 4 4 3 6 2" xfId="13673" xr:uid="{00000000-0005-0000-0000-00004D7D0000}"/>
    <cellStyle name="Normal 4 4 3 6 2 2" xfId="29969" xr:uid="{00000000-0005-0000-0000-00004E7D0000}"/>
    <cellStyle name="Normal 4 4 3 6 3" xfId="21823" xr:uid="{00000000-0005-0000-0000-00004F7D0000}"/>
    <cellStyle name="Normal 4 4 3 7" xfId="8374" xr:uid="{00000000-0005-0000-0000-0000507D0000}"/>
    <cellStyle name="Normal 4 4 3 7 2" xfId="24670" xr:uid="{00000000-0005-0000-0000-0000517D0000}"/>
    <cellStyle name="Normal 4 4 3 8" xfId="16524" xr:uid="{00000000-0005-0000-0000-0000527D0000}"/>
    <cellStyle name="Normal 4 4 4" xfId="310" xr:uid="{00000000-0005-0000-0000-0000537D0000}"/>
    <cellStyle name="Normal 4 4 4 2" xfId="654" xr:uid="{00000000-0005-0000-0000-0000547D0000}"/>
    <cellStyle name="Normal 4 4 4 2 2" xfId="1360" xr:uid="{00000000-0005-0000-0000-0000557D0000}"/>
    <cellStyle name="Normal 4 4 4 2 2 2" xfId="2770" xr:uid="{00000000-0005-0000-0000-0000567D0000}"/>
    <cellStyle name="Normal 4 4 4 2 2 2 2" xfId="5235" xr:uid="{00000000-0005-0000-0000-0000577D0000}"/>
    <cellStyle name="Normal 4 4 4 2 2 2 2 2" xfId="13381" xr:uid="{00000000-0005-0000-0000-0000587D0000}"/>
    <cellStyle name="Normal 4 4 4 2 2 2 2 2 2" xfId="29677" xr:uid="{00000000-0005-0000-0000-0000597D0000}"/>
    <cellStyle name="Normal 4 4 4 2 2 2 2 3" xfId="21531" xr:uid="{00000000-0005-0000-0000-00005A7D0000}"/>
    <cellStyle name="Normal 4 4 4 2 2 2 3" xfId="8069" xr:uid="{00000000-0005-0000-0000-00005B7D0000}"/>
    <cellStyle name="Normal 4 4 4 2 2 2 3 2" xfId="16215" xr:uid="{00000000-0005-0000-0000-00005C7D0000}"/>
    <cellStyle name="Normal 4 4 4 2 2 2 3 2 2" xfId="32511" xr:uid="{00000000-0005-0000-0000-00005D7D0000}"/>
    <cellStyle name="Normal 4 4 4 2 2 2 3 3" xfId="24365" xr:uid="{00000000-0005-0000-0000-00005E7D0000}"/>
    <cellStyle name="Normal 4 4 4 2 2 2 4" xfId="10916" xr:uid="{00000000-0005-0000-0000-00005F7D0000}"/>
    <cellStyle name="Normal 4 4 4 2 2 2 4 2" xfId="27212" xr:uid="{00000000-0005-0000-0000-0000607D0000}"/>
    <cellStyle name="Normal 4 4 4 2 2 2 5" xfId="19066" xr:uid="{00000000-0005-0000-0000-0000617D0000}"/>
    <cellStyle name="Normal 4 4 4 2 2 3" xfId="4017" xr:uid="{00000000-0005-0000-0000-0000627D0000}"/>
    <cellStyle name="Normal 4 4 4 2 2 3 2" xfId="12163" xr:uid="{00000000-0005-0000-0000-0000637D0000}"/>
    <cellStyle name="Normal 4 4 4 2 2 3 2 2" xfId="28459" xr:uid="{00000000-0005-0000-0000-0000647D0000}"/>
    <cellStyle name="Normal 4 4 4 2 2 3 3" xfId="20313" xr:uid="{00000000-0005-0000-0000-0000657D0000}"/>
    <cellStyle name="Normal 4 4 4 2 2 4" xfId="6659" xr:uid="{00000000-0005-0000-0000-0000667D0000}"/>
    <cellStyle name="Normal 4 4 4 2 2 4 2" xfId="14805" xr:uid="{00000000-0005-0000-0000-0000677D0000}"/>
    <cellStyle name="Normal 4 4 4 2 2 4 2 2" xfId="31101" xr:uid="{00000000-0005-0000-0000-0000687D0000}"/>
    <cellStyle name="Normal 4 4 4 2 2 4 3" xfId="22955" xr:uid="{00000000-0005-0000-0000-0000697D0000}"/>
    <cellStyle name="Normal 4 4 4 2 2 5" xfId="9506" xr:uid="{00000000-0005-0000-0000-00006A7D0000}"/>
    <cellStyle name="Normal 4 4 4 2 2 5 2" xfId="25802" xr:uid="{00000000-0005-0000-0000-00006B7D0000}"/>
    <cellStyle name="Normal 4 4 4 2 2 6" xfId="17656" xr:uid="{00000000-0005-0000-0000-00006C7D0000}"/>
    <cellStyle name="Normal 4 4 4 2 3" xfId="2065" xr:uid="{00000000-0005-0000-0000-00006D7D0000}"/>
    <cellStyle name="Normal 4 4 4 2 3 2" xfId="4626" xr:uid="{00000000-0005-0000-0000-00006E7D0000}"/>
    <cellStyle name="Normal 4 4 4 2 3 2 2" xfId="12772" xr:uid="{00000000-0005-0000-0000-00006F7D0000}"/>
    <cellStyle name="Normal 4 4 4 2 3 2 2 2" xfId="29068" xr:uid="{00000000-0005-0000-0000-0000707D0000}"/>
    <cellStyle name="Normal 4 4 4 2 3 2 3" xfId="20922" xr:uid="{00000000-0005-0000-0000-0000717D0000}"/>
    <cellStyle name="Normal 4 4 4 2 3 3" xfId="7364" xr:uid="{00000000-0005-0000-0000-0000727D0000}"/>
    <cellStyle name="Normal 4 4 4 2 3 3 2" xfId="15510" xr:uid="{00000000-0005-0000-0000-0000737D0000}"/>
    <cellStyle name="Normal 4 4 4 2 3 3 2 2" xfId="31806" xr:uid="{00000000-0005-0000-0000-0000747D0000}"/>
    <cellStyle name="Normal 4 4 4 2 3 3 3" xfId="23660" xr:uid="{00000000-0005-0000-0000-0000757D0000}"/>
    <cellStyle name="Normal 4 4 4 2 3 4" xfId="10211" xr:uid="{00000000-0005-0000-0000-0000767D0000}"/>
    <cellStyle name="Normal 4 4 4 2 3 4 2" xfId="26507" xr:uid="{00000000-0005-0000-0000-0000777D0000}"/>
    <cellStyle name="Normal 4 4 4 2 3 5" xfId="18361" xr:uid="{00000000-0005-0000-0000-0000787D0000}"/>
    <cellStyle name="Normal 4 4 4 2 4" xfId="3408" xr:uid="{00000000-0005-0000-0000-0000797D0000}"/>
    <cellStyle name="Normal 4 4 4 2 4 2" xfId="11554" xr:uid="{00000000-0005-0000-0000-00007A7D0000}"/>
    <cellStyle name="Normal 4 4 4 2 4 2 2" xfId="27850" xr:uid="{00000000-0005-0000-0000-00007B7D0000}"/>
    <cellStyle name="Normal 4 4 4 2 4 3" xfId="19704" xr:uid="{00000000-0005-0000-0000-00007C7D0000}"/>
    <cellStyle name="Normal 4 4 4 2 5" xfId="5954" xr:uid="{00000000-0005-0000-0000-00007D7D0000}"/>
    <cellStyle name="Normal 4 4 4 2 5 2" xfId="14100" xr:uid="{00000000-0005-0000-0000-00007E7D0000}"/>
    <cellStyle name="Normal 4 4 4 2 5 2 2" xfId="30396" xr:uid="{00000000-0005-0000-0000-00007F7D0000}"/>
    <cellStyle name="Normal 4 4 4 2 5 3" xfId="22250" xr:uid="{00000000-0005-0000-0000-0000807D0000}"/>
    <cellStyle name="Normal 4 4 4 2 6" xfId="8801" xr:uid="{00000000-0005-0000-0000-0000817D0000}"/>
    <cellStyle name="Normal 4 4 4 2 6 2" xfId="25097" xr:uid="{00000000-0005-0000-0000-0000827D0000}"/>
    <cellStyle name="Normal 4 4 4 2 7" xfId="16951" xr:uid="{00000000-0005-0000-0000-0000837D0000}"/>
    <cellStyle name="Normal 4 4 4 3" xfId="1016" xr:uid="{00000000-0005-0000-0000-0000847D0000}"/>
    <cellStyle name="Normal 4 4 4 3 2" xfId="2426" xr:uid="{00000000-0005-0000-0000-0000857D0000}"/>
    <cellStyle name="Normal 4 4 4 3 2 2" xfId="4939" xr:uid="{00000000-0005-0000-0000-0000867D0000}"/>
    <cellStyle name="Normal 4 4 4 3 2 2 2" xfId="13085" xr:uid="{00000000-0005-0000-0000-0000877D0000}"/>
    <cellStyle name="Normal 4 4 4 3 2 2 2 2" xfId="29381" xr:uid="{00000000-0005-0000-0000-0000887D0000}"/>
    <cellStyle name="Normal 4 4 4 3 2 2 3" xfId="21235" xr:uid="{00000000-0005-0000-0000-0000897D0000}"/>
    <cellStyle name="Normal 4 4 4 3 2 3" xfId="7725" xr:uid="{00000000-0005-0000-0000-00008A7D0000}"/>
    <cellStyle name="Normal 4 4 4 3 2 3 2" xfId="15871" xr:uid="{00000000-0005-0000-0000-00008B7D0000}"/>
    <cellStyle name="Normal 4 4 4 3 2 3 2 2" xfId="32167" xr:uid="{00000000-0005-0000-0000-00008C7D0000}"/>
    <cellStyle name="Normal 4 4 4 3 2 3 3" xfId="24021" xr:uid="{00000000-0005-0000-0000-00008D7D0000}"/>
    <cellStyle name="Normal 4 4 4 3 2 4" xfId="10572" xr:uid="{00000000-0005-0000-0000-00008E7D0000}"/>
    <cellStyle name="Normal 4 4 4 3 2 4 2" xfId="26868" xr:uid="{00000000-0005-0000-0000-00008F7D0000}"/>
    <cellStyle name="Normal 4 4 4 3 2 5" xfId="18722" xr:uid="{00000000-0005-0000-0000-0000907D0000}"/>
    <cellStyle name="Normal 4 4 4 3 3" xfId="3721" xr:uid="{00000000-0005-0000-0000-0000917D0000}"/>
    <cellStyle name="Normal 4 4 4 3 3 2" xfId="11867" xr:uid="{00000000-0005-0000-0000-0000927D0000}"/>
    <cellStyle name="Normal 4 4 4 3 3 2 2" xfId="28163" xr:uid="{00000000-0005-0000-0000-0000937D0000}"/>
    <cellStyle name="Normal 4 4 4 3 3 3" xfId="20017" xr:uid="{00000000-0005-0000-0000-0000947D0000}"/>
    <cellStyle name="Normal 4 4 4 3 4" xfId="6315" xr:uid="{00000000-0005-0000-0000-0000957D0000}"/>
    <cellStyle name="Normal 4 4 4 3 4 2" xfId="14461" xr:uid="{00000000-0005-0000-0000-0000967D0000}"/>
    <cellStyle name="Normal 4 4 4 3 4 2 2" xfId="30757" xr:uid="{00000000-0005-0000-0000-0000977D0000}"/>
    <cellStyle name="Normal 4 4 4 3 4 3" xfId="22611" xr:uid="{00000000-0005-0000-0000-0000987D0000}"/>
    <cellStyle name="Normal 4 4 4 3 5" xfId="9162" xr:uid="{00000000-0005-0000-0000-0000997D0000}"/>
    <cellStyle name="Normal 4 4 4 3 5 2" xfId="25458" xr:uid="{00000000-0005-0000-0000-00009A7D0000}"/>
    <cellStyle name="Normal 4 4 4 3 6" xfId="17312" xr:uid="{00000000-0005-0000-0000-00009B7D0000}"/>
    <cellStyle name="Normal 4 4 4 4" xfId="1721" xr:uid="{00000000-0005-0000-0000-00009C7D0000}"/>
    <cellStyle name="Normal 4 4 4 4 2" xfId="4330" xr:uid="{00000000-0005-0000-0000-00009D7D0000}"/>
    <cellStyle name="Normal 4 4 4 4 2 2" xfId="12476" xr:uid="{00000000-0005-0000-0000-00009E7D0000}"/>
    <cellStyle name="Normal 4 4 4 4 2 2 2" xfId="28772" xr:uid="{00000000-0005-0000-0000-00009F7D0000}"/>
    <cellStyle name="Normal 4 4 4 4 2 3" xfId="20626" xr:uid="{00000000-0005-0000-0000-0000A07D0000}"/>
    <cellStyle name="Normal 4 4 4 4 3" xfId="7020" xr:uid="{00000000-0005-0000-0000-0000A17D0000}"/>
    <cellStyle name="Normal 4 4 4 4 3 2" xfId="15166" xr:uid="{00000000-0005-0000-0000-0000A27D0000}"/>
    <cellStyle name="Normal 4 4 4 4 3 2 2" xfId="31462" xr:uid="{00000000-0005-0000-0000-0000A37D0000}"/>
    <cellStyle name="Normal 4 4 4 4 3 3" xfId="23316" xr:uid="{00000000-0005-0000-0000-0000A47D0000}"/>
    <cellStyle name="Normal 4 4 4 4 4" xfId="9867" xr:uid="{00000000-0005-0000-0000-0000A57D0000}"/>
    <cellStyle name="Normal 4 4 4 4 4 2" xfId="26163" xr:uid="{00000000-0005-0000-0000-0000A67D0000}"/>
    <cellStyle name="Normal 4 4 4 4 5" xfId="18017" xr:uid="{00000000-0005-0000-0000-0000A77D0000}"/>
    <cellStyle name="Normal 4 4 4 5" xfId="3112" xr:uid="{00000000-0005-0000-0000-0000A87D0000}"/>
    <cellStyle name="Normal 4 4 4 5 2" xfId="11258" xr:uid="{00000000-0005-0000-0000-0000A97D0000}"/>
    <cellStyle name="Normal 4 4 4 5 2 2" xfId="27554" xr:uid="{00000000-0005-0000-0000-0000AA7D0000}"/>
    <cellStyle name="Normal 4 4 4 5 3" xfId="19408" xr:uid="{00000000-0005-0000-0000-0000AB7D0000}"/>
    <cellStyle name="Normal 4 4 4 6" xfId="5610" xr:uid="{00000000-0005-0000-0000-0000AC7D0000}"/>
    <cellStyle name="Normal 4 4 4 6 2" xfId="13756" xr:uid="{00000000-0005-0000-0000-0000AD7D0000}"/>
    <cellStyle name="Normal 4 4 4 6 2 2" xfId="30052" xr:uid="{00000000-0005-0000-0000-0000AE7D0000}"/>
    <cellStyle name="Normal 4 4 4 6 3" xfId="21906" xr:uid="{00000000-0005-0000-0000-0000AF7D0000}"/>
    <cellStyle name="Normal 4 4 4 7" xfId="8457" xr:uid="{00000000-0005-0000-0000-0000B07D0000}"/>
    <cellStyle name="Normal 4 4 4 7 2" xfId="24753" xr:uid="{00000000-0005-0000-0000-0000B17D0000}"/>
    <cellStyle name="Normal 4 4 4 8" xfId="16607" xr:uid="{00000000-0005-0000-0000-0000B27D0000}"/>
    <cellStyle name="Normal 4 4 5" xfId="400" xr:uid="{00000000-0005-0000-0000-0000B37D0000}"/>
    <cellStyle name="Normal 4 4 5 2" xfId="1106" xr:uid="{00000000-0005-0000-0000-0000B47D0000}"/>
    <cellStyle name="Normal 4 4 5 2 2" xfId="2516" xr:uid="{00000000-0005-0000-0000-0000B57D0000}"/>
    <cellStyle name="Normal 4 4 5 2 2 2" xfId="5013" xr:uid="{00000000-0005-0000-0000-0000B67D0000}"/>
    <cellStyle name="Normal 4 4 5 2 2 2 2" xfId="13159" xr:uid="{00000000-0005-0000-0000-0000B77D0000}"/>
    <cellStyle name="Normal 4 4 5 2 2 2 2 2" xfId="29455" xr:uid="{00000000-0005-0000-0000-0000B87D0000}"/>
    <cellStyle name="Normal 4 4 5 2 2 2 3" xfId="21309" xr:uid="{00000000-0005-0000-0000-0000B97D0000}"/>
    <cellStyle name="Normal 4 4 5 2 2 3" xfId="7815" xr:uid="{00000000-0005-0000-0000-0000BA7D0000}"/>
    <cellStyle name="Normal 4 4 5 2 2 3 2" xfId="15961" xr:uid="{00000000-0005-0000-0000-0000BB7D0000}"/>
    <cellStyle name="Normal 4 4 5 2 2 3 2 2" xfId="32257" xr:uid="{00000000-0005-0000-0000-0000BC7D0000}"/>
    <cellStyle name="Normal 4 4 5 2 2 3 3" xfId="24111" xr:uid="{00000000-0005-0000-0000-0000BD7D0000}"/>
    <cellStyle name="Normal 4 4 5 2 2 4" xfId="10662" xr:uid="{00000000-0005-0000-0000-0000BE7D0000}"/>
    <cellStyle name="Normal 4 4 5 2 2 4 2" xfId="26958" xr:uid="{00000000-0005-0000-0000-0000BF7D0000}"/>
    <cellStyle name="Normal 4 4 5 2 2 5" xfId="18812" xr:uid="{00000000-0005-0000-0000-0000C07D0000}"/>
    <cellStyle name="Normal 4 4 5 2 3" xfId="3795" xr:uid="{00000000-0005-0000-0000-0000C17D0000}"/>
    <cellStyle name="Normal 4 4 5 2 3 2" xfId="11941" xr:uid="{00000000-0005-0000-0000-0000C27D0000}"/>
    <cellStyle name="Normal 4 4 5 2 3 2 2" xfId="28237" xr:uid="{00000000-0005-0000-0000-0000C37D0000}"/>
    <cellStyle name="Normal 4 4 5 2 3 3" xfId="20091" xr:uid="{00000000-0005-0000-0000-0000C47D0000}"/>
    <cellStyle name="Normal 4 4 5 2 4" xfId="6405" xr:uid="{00000000-0005-0000-0000-0000C57D0000}"/>
    <cellStyle name="Normal 4 4 5 2 4 2" xfId="14551" xr:uid="{00000000-0005-0000-0000-0000C67D0000}"/>
    <cellStyle name="Normal 4 4 5 2 4 2 2" xfId="30847" xr:uid="{00000000-0005-0000-0000-0000C77D0000}"/>
    <cellStyle name="Normal 4 4 5 2 4 3" xfId="22701" xr:uid="{00000000-0005-0000-0000-0000C87D0000}"/>
    <cellStyle name="Normal 4 4 5 2 5" xfId="9252" xr:uid="{00000000-0005-0000-0000-0000C97D0000}"/>
    <cellStyle name="Normal 4 4 5 2 5 2" xfId="25548" xr:uid="{00000000-0005-0000-0000-0000CA7D0000}"/>
    <cellStyle name="Normal 4 4 5 2 6" xfId="17402" xr:uid="{00000000-0005-0000-0000-0000CB7D0000}"/>
    <cellStyle name="Normal 4 4 5 3" xfId="1811" xr:uid="{00000000-0005-0000-0000-0000CC7D0000}"/>
    <cellStyle name="Normal 4 4 5 3 2" xfId="4404" xr:uid="{00000000-0005-0000-0000-0000CD7D0000}"/>
    <cellStyle name="Normal 4 4 5 3 2 2" xfId="12550" xr:uid="{00000000-0005-0000-0000-0000CE7D0000}"/>
    <cellStyle name="Normal 4 4 5 3 2 2 2" xfId="28846" xr:uid="{00000000-0005-0000-0000-0000CF7D0000}"/>
    <cellStyle name="Normal 4 4 5 3 2 3" xfId="20700" xr:uid="{00000000-0005-0000-0000-0000D07D0000}"/>
    <cellStyle name="Normal 4 4 5 3 3" xfId="7110" xr:uid="{00000000-0005-0000-0000-0000D17D0000}"/>
    <cellStyle name="Normal 4 4 5 3 3 2" xfId="15256" xr:uid="{00000000-0005-0000-0000-0000D27D0000}"/>
    <cellStyle name="Normal 4 4 5 3 3 2 2" xfId="31552" xr:uid="{00000000-0005-0000-0000-0000D37D0000}"/>
    <cellStyle name="Normal 4 4 5 3 3 3" xfId="23406" xr:uid="{00000000-0005-0000-0000-0000D47D0000}"/>
    <cellStyle name="Normal 4 4 5 3 4" xfId="9957" xr:uid="{00000000-0005-0000-0000-0000D57D0000}"/>
    <cellStyle name="Normal 4 4 5 3 4 2" xfId="26253" xr:uid="{00000000-0005-0000-0000-0000D67D0000}"/>
    <cellStyle name="Normal 4 4 5 3 5" xfId="18107" xr:uid="{00000000-0005-0000-0000-0000D77D0000}"/>
    <cellStyle name="Normal 4 4 5 4" xfId="3186" xr:uid="{00000000-0005-0000-0000-0000D87D0000}"/>
    <cellStyle name="Normal 4 4 5 4 2" xfId="11332" xr:uid="{00000000-0005-0000-0000-0000D97D0000}"/>
    <cellStyle name="Normal 4 4 5 4 2 2" xfId="27628" xr:uid="{00000000-0005-0000-0000-0000DA7D0000}"/>
    <cellStyle name="Normal 4 4 5 4 3" xfId="19482" xr:uid="{00000000-0005-0000-0000-0000DB7D0000}"/>
    <cellStyle name="Normal 4 4 5 5" xfId="5700" xr:uid="{00000000-0005-0000-0000-0000DC7D0000}"/>
    <cellStyle name="Normal 4 4 5 5 2" xfId="13846" xr:uid="{00000000-0005-0000-0000-0000DD7D0000}"/>
    <cellStyle name="Normal 4 4 5 5 2 2" xfId="30142" xr:uid="{00000000-0005-0000-0000-0000DE7D0000}"/>
    <cellStyle name="Normal 4 4 5 5 3" xfId="21996" xr:uid="{00000000-0005-0000-0000-0000DF7D0000}"/>
    <cellStyle name="Normal 4 4 5 6" xfId="8547" xr:uid="{00000000-0005-0000-0000-0000E07D0000}"/>
    <cellStyle name="Normal 4 4 5 6 2" xfId="24843" xr:uid="{00000000-0005-0000-0000-0000E17D0000}"/>
    <cellStyle name="Normal 4 4 5 7" xfId="16697" xr:uid="{00000000-0005-0000-0000-0000E27D0000}"/>
    <cellStyle name="Normal 4 4 6" xfId="762" xr:uid="{00000000-0005-0000-0000-0000E37D0000}"/>
    <cellStyle name="Normal 4 4 6 2" xfId="2172" xr:uid="{00000000-0005-0000-0000-0000E47D0000}"/>
    <cellStyle name="Normal 4 4 6 2 2" xfId="4717" xr:uid="{00000000-0005-0000-0000-0000E57D0000}"/>
    <cellStyle name="Normal 4 4 6 2 2 2" xfId="12863" xr:uid="{00000000-0005-0000-0000-0000E67D0000}"/>
    <cellStyle name="Normal 4 4 6 2 2 2 2" xfId="29159" xr:uid="{00000000-0005-0000-0000-0000E77D0000}"/>
    <cellStyle name="Normal 4 4 6 2 2 3" xfId="21013" xr:uid="{00000000-0005-0000-0000-0000E87D0000}"/>
    <cellStyle name="Normal 4 4 6 2 3" xfId="7471" xr:uid="{00000000-0005-0000-0000-0000E97D0000}"/>
    <cellStyle name="Normal 4 4 6 2 3 2" xfId="15617" xr:uid="{00000000-0005-0000-0000-0000EA7D0000}"/>
    <cellStyle name="Normal 4 4 6 2 3 2 2" xfId="31913" xr:uid="{00000000-0005-0000-0000-0000EB7D0000}"/>
    <cellStyle name="Normal 4 4 6 2 3 3" xfId="23767" xr:uid="{00000000-0005-0000-0000-0000EC7D0000}"/>
    <cellStyle name="Normal 4 4 6 2 4" xfId="10318" xr:uid="{00000000-0005-0000-0000-0000ED7D0000}"/>
    <cellStyle name="Normal 4 4 6 2 4 2" xfId="26614" xr:uid="{00000000-0005-0000-0000-0000EE7D0000}"/>
    <cellStyle name="Normal 4 4 6 2 5" xfId="18468" xr:uid="{00000000-0005-0000-0000-0000EF7D0000}"/>
    <cellStyle name="Normal 4 4 6 3" xfId="3499" xr:uid="{00000000-0005-0000-0000-0000F07D0000}"/>
    <cellStyle name="Normal 4 4 6 3 2" xfId="11645" xr:uid="{00000000-0005-0000-0000-0000F17D0000}"/>
    <cellStyle name="Normal 4 4 6 3 2 2" xfId="27941" xr:uid="{00000000-0005-0000-0000-0000F27D0000}"/>
    <cellStyle name="Normal 4 4 6 3 3" xfId="19795" xr:uid="{00000000-0005-0000-0000-0000F37D0000}"/>
    <cellStyle name="Normal 4 4 6 4" xfId="6061" xr:uid="{00000000-0005-0000-0000-0000F47D0000}"/>
    <cellStyle name="Normal 4 4 6 4 2" xfId="14207" xr:uid="{00000000-0005-0000-0000-0000F57D0000}"/>
    <cellStyle name="Normal 4 4 6 4 2 2" xfId="30503" xr:uid="{00000000-0005-0000-0000-0000F67D0000}"/>
    <cellStyle name="Normal 4 4 6 4 3" xfId="22357" xr:uid="{00000000-0005-0000-0000-0000F77D0000}"/>
    <cellStyle name="Normal 4 4 6 5" xfId="8908" xr:uid="{00000000-0005-0000-0000-0000F87D0000}"/>
    <cellStyle name="Normal 4 4 6 5 2" xfId="25204" xr:uid="{00000000-0005-0000-0000-0000F97D0000}"/>
    <cellStyle name="Normal 4 4 6 6" xfId="17058" xr:uid="{00000000-0005-0000-0000-0000FA7D0000}"/>
    <cellStyle name="Normal 4 4 7" xfId="1467" xr:uid="{00000000-0005-0000-0000-0000FB7D0000}"/>
    <cellStyle name="Normal 4 4 7 2" xfId="4108" xr:uid="{00000000-0005-0000-0000-0000FC7D0000}"/>
    <cellStyle name="Normal 4 4 7 2 2" xfId="12254" xr:uid="{00000000-0005-0000-0000-0000FD7D0000}"/>
    <cellStyle name="Normal 4 4 7 2 2 2" xfId="28550" xr:uid="{00000000-0005-0000-0000-0000FE7D0000}"/>
    <cellStyle name="Normal 4 4 7 2 3" xfId="20404" xr:uid="{00000000-0005-0000-0000-0000FF7D0000}"/>
    <cellStyle name="Normal 4 4 7 3" xfId="6766" xr:uid="{00000000-0005-0000-0000-0000007E0000}"/>
    <cellStyle name="Normal 4 4 7 3 2" xfId="14912" xr:uid="{00000000-0005-0000-0000-0000017E0000}"/>
    <cellStyle name="Normal 4 4 7 3 2 2" xfId="31208" xr:uid="{00000000-0005-0000-0000-0000027E0000}"/>
    <cellStyle name="Normal 4 4 7 3 3" xfId="23062" xr:uid="{00000000-0005-0000-0000-0000037E0000}"/>
    <cellStyle name="Normal 4 4 7 4" xfId="9613" xr:uid="{00000000-0005-0000-0000-0000047E0000}"/>
    <cellStyle name="Normal 4 4 7 4 2" xfId="25909" xr:uid="{00000000-0005-0000-0000-0000057E0000}"/>
    <cellStyle name="Normal 4 4 7 5" xfId="17763" xr:uid="{00000000-0005-0000-0000-0000067E0000}"/>
    <cellStyle name="Normal 4 4 8" xfId="2890" xr:uid="{00000000-0005-0000-0000-0000077E0000}"/>
    <cellStyle name="Normal 4 4 8 2" xfId="11036" xr:uid="{00000000-0005-0000-0000-0000087E0000}"/>
    <cellStyle name="Normal 4 4 8 2 2" xfId="27332" xr:uid="{00000000-0005-0000-0000-0000097E0000}"/>
    <cellStyle name="Normal 4 4 8 3" xfId="19186" xr:uid="{00000000-0005-0000-0000-00000A7E0000}"/>
    <cellStyle name="Normal 4 4 9" xfId="5356" xr:uid="{00000000-0005-0000-0000-00000B7E0000}"/>
    <cellStyle name="Normal 4 4 9 2" xfId="13502" xr:uid="{00000000-0005-0000-0000-00000C7E0000}"/>
    <cellStyle name="Normal 4 4 9 2 2" xfId="29798" xr:uid="{00000000-0005-0000-0000-00000D7E0000}"/>
    <cellStyle name="Normal 4 4 9 3" xfId="21652" xr:uid="{00000000-0005-0000-0000-00000E7E0000}"/>
    <cellStyle name="Normal 4 5" xfId="102" xr:uid="{00000000-0005-0000-0000-00000F7E0000}"/>
    <cellStyle name="Normal 4 5 2" xfId="446" xr:uid="{00000000-0005-0000-0000-0000107E0000}"/>
    <cellStyle name="Normal 4 5 2 2" xfId="1152" xr:uid="{00000000-0005-0000-0000-0000117E0000}"/>
    <cellStyle name="Normal 4 5 2 2 2" xfId="2562" xr:uid="{00000000-0005-0000-0000-0000127E0000}"/>
    <cellStyle name="Normal 4 5 2 2 2 2" xfId="5051" xr:uid="{00000000-0005-0000-0000-0000137E0000}"/>
    <cellStyle name="Normal 4 5 2 2 2 2 2" xfId="13197" xr:uid="{00000000-0005-0000-0000-0000147E0000}"/>
    <cellStyle name="Normal 4 5 2 2 2 2 2 2" xfId="29493" xr:uid="{00000000-0005-0000-0000-0000157E0000}"/>
    <cellStyle name="Normal 4 5 2 2 2 2 3" xfId="21347" xr:uid="{00000000-0005-0000-0000-0000167E0000}"/>
    <cellStyle name="Normal 4 5 2 2 2 3" xfId="7861" xr:uid="{00000000-0005-0000-0000-0000177E0000}"/>
    <cellStyle name="Normal 4 5 2 2 2 3 2" xfId="16007" xr:uid="{00000000-0005-0000-0000-0000187E0000}"/>
    <cellStyle name="Normal 4 5 2 2 2 3 2 2" xfId="32303" xr:uid="{00000000-0005-0000-0000-0000197E0000}"/>
    <cellStyle name="Normal 4 5 2 2 2 3 3" xfId="24157" xr:uid="{00000000-0005-0000-0000-00001A7E0000}"/>
    <cellStyle name="Normal 4 5 2 2 2 4" xfId="10708" xr:uid="{00000000-0005-0000-0000-00001B7E0000}"/>
    <cellStyle name="Normal 4 5 2 2 2 4 2" xfId="27004" xr:uid="{00000000-0005-0000-0000-00001C7E0000}"/>
    <cellStyle name="Normal 4 5 2 2 2 5" xfId="18858" xr:uid="{00000000-0005-0000-0000-00001D7E0000}"/>
    <cellStyle name="Normal 4 5 2 2 3" xfId="3833" xr:uid="{00000000-0005-0000-0000-00001E7E0000}"/>
    <cellStyle name="Normal 4 5 2 2 3 2" xfId="11979" xr:uid="{00000000-0005-0000-0000-00001F7E0000}"/>
    <cellStyle name="Normal 4 5 2 2 3 2 2" xfId="28275" xr:uid="{00000000-0005-0000-0000-0000207E0000}"/>
    <cellStyle name="Normal 4 5 2 2 3 3" xfId="20129" xr:uid="{00000000-0005-0000-0000-0000217E0000}"/>
    <cellStyle name="Normal 4 5 2 2 4" xfId="6451" xr:uid="{00000000-0005-0000-0000-0000227E0000}"/>
    <cellStyle name="Normal 4 5 2 2 4 2" xfId="14597" xr:uid="{00000000-0005-0000-0000-0000237E0000}"/>
    <cellStyle name="Normal 4 5 2 2 4 2 2" xfId="30893" xr:uid="{00000000-0005-0000-0000-0000247E0000}"/>
    <cellStyle name="Normal 4 5 2 2 4 3" xfId="22747" xr:uid="{00000000-0005-0000-0000-0000257E0000}"/>
    <cellStyle name="Normal 4 5 2 2 5" xfId="9298" xr:uid="{00000000-0005-0000-0000-0000267E0000}"/>
    <cellStyle name="Normal 4 5 2 2 5 2" xfId="25594" xr:uid="{00000000-0005-0000-0000-0000277E0000}"/>
    <cellStyle name="Normal 4 5 2 2 6" xfId="17448" xr:uid="{00000000-0005-0000-0000-0000287E0000}"/>
    <cellStyle name="Normal 4 5 2 3" xfId="1857" xr:uid="{00000000-0005-0000-0000-0000297E0000}"/>
    <cellStyle name="Normal 4 5 2 3 2" xfId="4442" xr:uid="{00000000-0005-0000-0000-00002A7E0000}"/>
    <cellStyle name="Normal 4 5 2 3 2 2" xfId="12588" xr:uid="{00000000-0005-0000-0000-00002B7E0000}"/>
    <cellStyle name="Normal 4 5 2 3 2 2 2" xfId="28884" xr:uid="{00000000-0005-0000-0000-00002C7E0000}"/>
    <cellStyle name="Normal 4 5 2 3 2 3" xfId="20738" xr:uid="{00000000-0005-0000-0000-00002D7E0000}"/>
    <cellStyle name="Normal 4 5 2 3 3" xfId="7156" xr:uid="{00000000-0005-0000-0000-00002E7E0000}"/>
    <cellStyle name="Normal 4 5 2 3 3 2" xfId="15302" xr:uid="{00000000-0005-0000-0000-00002F7E0000}"/>
    <cellStyle name="Normal 4 5 2 3 3 2 2" xfId="31598" xr:uid="{00000000-0005-0000-0000-0000307E0000}"/>
    <cellStyle name="Normal 4 5 2 3 3 3" xfId="23452" xr:uid="{00000000-0005-0000-0000-0000317E0000}"/>
    <cellStyle name="Normal 4 5 2 3 4" xfId="10003" xr:uid="{00000000-0005-0000-0000-0000327E0000}"/>
    <cellStyle name="Normal 4 5 2 3 4 2" xfId="26299" xr:uid="{00000000-0005-0000-0000-0000337E0000}"/>
    <cellStyle name="Normal 4 5 2 3 5" xfId="18153" xr:uid="{00000000-0005-0000-0000-0000347E0000}"/>
    <cellStyle name="Normal 4 5 2 4" xfId="3224" xr:uid="{00000000-0005-0000-0000-0000357E0000}"/>
    <cellStyle name="Normal 4 5 2 4 2" xfId="11370" xr:uid="{00000000-0005-0000-0000-0000367E0000}"/>
    <cellStyle name="Normal 4 5 2 4 2 2" xfId="27666" xr:uid="{00000000-0005-0000-0000-0000377E0000}"/>
    <cellStyle name="Normal 4 5 2 4 3" xfId="19520" xr:uid="{00000000-0005-0000-0000-0000387E0000}"/>
    <cellStyle name="Normal 4 5 2 5" xfId="5746" xr:uid="{00000000-0005-0000-0000-0000397E0000}"/>
    <cellStyle name="Normal 4 5 2 5 2" xfId="13892" xr:uid="{00000000-0005-0000-0000-00003A7E0000}"/>
    <cellStyle name="Normal 4 5 2 5 2 2" xfId="30188" xr:uid="{00000000-0005-0000-0000-00003B7E0000}"/>
    <cellStyle name="Normal 4 5 2 5 3" xfId="22042" xr:uid="{00000000-0005-0000-0000-00003C7E0000}"/>
    <cellStyle name="Normal 4 5 2 6" xfId="8593" xr:uid="{00000000-0005-0000-0000-00003D7E0000}"/>
    <cellStyle name="Normal 4 5 2 6 2" xfId="24889" xr:uid="{00000000-0005-0000-0000-00003E7E0000}"/>
    <cellStyle name="Normal 4 5 2 7" xfId="16743" xr:uid="{00000000-0005-0000-0000-00003F7E0000}"/>
    <cellStyle name="Normal 4 5 3" xfId="808" xr:uid="{00000000-0005-0000-0000-0000407E0000}"/>
    <cellStyle name="Normal 4 5 3 2" xfId="2218" xr:uid="{00000000-0005-0000-0000-0000417E0000}"/>
    <cellStyle name="Normal 4 5 3 2 2" xfId="4755" xr:uid="{00000000-0005-0000-0000-0000427E0000}"/>
    <cellStyle name="Normal 4 5 3 2 2 2" xfId="12901" xr:uid="{00000000-0005-0000-0000-0000437E0000}"/>
    <cellStyle name="Normal 4 5 3 2 2 2 2" xfId="29197" xr:uid="{00000000-0005-0000-0000-0000447E0000}"/>
    <cellStyle name="Normal 4 5 3 2 2 3" xfId="21051" xr:uid="{00000000-0005-0000-0000-0000457E0000}"/>
    <cellStyle name="Normal 4 5 3 2 3" xfId="7517" xr:uid="{00000000-0005-0000-0000-0000467E0000}"/>
    <cellStyle name="Normal 4 5 3 2 3 2" xfId="15663" xr:uid="{00000000-0005-0000-0000-0000477E0000}"/>
    <cellStyle name="Normal 4 5 3 2 3 2 2" xfId="31959" xr:uid="{00000000-0005-0000-0000-0000487E0000}"/>
    <cellStyle name="Normal 4 5 3 2 3 3" xfId="23813" xr:uid="{00000000-0005-0000-0000-0000497E0000}"/>
    <cellStyle name="Normal 4 5 3 2 4" xfId="10364" xr:uid="{00000000-0005-0000-0000-00004A7E0000}"/>
    <cellStyle name="Normal 4 5 3 2 4 2" xfId="26660" xr:uid="{00000000-0005-0000-0000-00004B7E0000}"/>
    <cellStyle name="Normal 4 5 3 2 5" xfId="18514" xr:uid="{00000000-0005-0000-0000-00004C7E0000}"/>
    <cellStyle name="Normal 4 5 3 3" xfId="3537" xr:uid="{00000000-0005-0000-0000-00004D7E0000}"/>
    <cellStyle name="Normal 4 5 3 3 2" xfId="11683" xr:uid="{00000000-0005-0000-0000-00004E7E0000}"/>
    <cellStyle name="Normal 4 5 3 3 2 2" xfId="27979" xr:uid="{00000000-0005-0000-0000-00004F7E0000}"/>
    <cellStyle name="Normal 4 5 3 3 3" xfId="19833" xr:uid="{00000000-0005-0000-0000-0000507E0000}"/>
    <cellStyle name="Normal 4 5 3 4" xfId="6107" xr:uid="{00000000-0005-0000-0000-0000517E0000}"/>
    <cellStyle name="Normal 4 5 3 4 2" xfId="14253" xr:uid="{00000000-0005-0000-0000-0000527E0000}"/>
    <cellStyle name="Normal 4 5 3 4 2 2" xfId="30549" xr:uid="{00000000-0005-0000-0000-0000537E0000}"/>
    <cellStyle name="Normal 4 5 3 4 3" xfId="22403" xr:uid="{00000000-0005-0000-0000-0000547E0000}"/>
    <cellStyle name="Normal 4 5 3 5" xfId="8954" xr:uid="{00000000-0005-0000-0000-0000557E0000}"/>
    <cellStyle name="Normal 4 5 3 5 2" xfId="25250" xr:uid="{00000000-0005-0000-0000-0000567E0000}"/>
    <cellStyle name="Normal 4 5 3 6" xfId="17104" xr:uid="{00000000-0005-0000-0000-0000577E0000}"/>
    <cellStyle name="Normal 4 5 4" xfId="1513" xr:uid="{00000000-0005-0000-0000-0000587E0000}"/>
    <cellStyle name="Normal 4 5 4 2" xfId="4146" xr:uid="{00000000-0005-0000-0000-0000597E0000}"/>
    <cellStyle name="Normal 4 5 4 2 2" xfId="12292" xr:uid="{00000000-0005-0000-0000-00005A7E0000}"/>
    <cellStyle name="Normal 4 5 4 2 2 2" xfId="28588" xr:uid="{00000000-0005-0000-0000-00005B7E0000}"/>
    <cellStyle name="Normal 4 5 4 2 3" xfId="20442" xr:uid="{00000000-0005-0000-0000-00005C7E0000}"/>
    <cellStyle name="Normal 4 5 4 3" xfId="6812" xr:uid="{00000000-0005-0000-0000-00005D7E0000}"/>
    <cellStyle name="Normal 4 5 4 3 2" xfId="14958" xr:uid="{00000000-0005-0000-0000-00005E7E0000}"/>
    <cellStyle name="Normal 4 5 4 3 2 2" xfId="31254" xr:uid="{00000000-0005-0000-0000-00005F7E0000}"/>
    <cellStyle name="Normal 4 5 4 3 3" xfId="23108" xr:uid="{00000000-0005-0000-0000-0000607E0000}"/>
    <cellStyle name="Normal 4 5 4 4" xfId="9659" xr:uid="{00000000-0005-0000-0000-0000617E0000}"/>
    <cellStyle name="Normal 4 5 4 4 2" xfId="25955" xr:uid="{00000000-0005-0000-0000-0000627E0000}"/>
    <cellStyle name="Normal 4 5 4 5" xfId="17809" xr:uid="{00000000-0005-0000-0000-0000637E0000}"/>
    <cellStyle name="Normal 4 5 5" xfId="2928" xr:uid="{00000000-0005-0000-0000-0000647E0000}"/>
    <cellStyle name="Normal 4 5 5 2" xfId="11074" xr:uid="{00000000-0005-0000-0000-0000657E0000}"/>
    <cellStyle name="Normal 4 5 5 2 2" xfId="27370" xr:uid="{00000000-0005-0000-0000-0000667E0000}"/>
    <cellStyle name="Normal 4 5 5 3" xfId="19224" xr:uid="{00000000-0005-0000-0000-0000677E0000}"/>
    <cellStyle name="Normal 4 5 6" xfId="5402" xr:uid="{00000000-0005-0000-0000-0000687E0000}"/>
    <cellStyle name="Normal 4 5 6 2" xfId="13548" xr:uid="{00000000-0005-0000-0000-0000697E0000}"/>
    <cellStyle name="Normal 4 5 6 2 2" xfId="29844" xr:uid="{00000000-0005-0000-0000-00006A7E0000}"/>
    <cellStyle name="Normal 4 5 6 3" xfId="21698" xr:uid="{00000000-0005-0000-0000-00006B7E0000}"/>
    <cellStyle name="Normal 4 5 7" xfId="8249" xr:uid="{00000000-0005-0000-0000-00006C7E0000}"/>
    <cellStyle name="Normal 4 5 7 2" xfId="24545" xr:uid="{00000000-0005-0000-0000-00006D7E0000}"/>
    <cellStyle name="Normal 4 5 8" xfId="16399" xr:uid="{00000000-0005-0000-0000-00006E7E0000}"/>
    <cellStyle name="Normal 4 6" xfId="191" xr:uid="{00000000-0005-0000-0000-00006F7E0000}"/>
    <cellStyle name="Normal 4 6 2" xfId="535" xr:uid="{00000000-0005-0000-0000-0000707E0000}"/>
    <cellStyle name="Normal 4 6 2 2" xfId="1241" xr:uid="{00000000-0005-0000-0000-0000717E0000}"/>
    <cellStyle name="Normal 4 6 2 2 2" xfId="2651" xr:uid="{00000000-0005-0000-0000-0000727E0000}"/>
    <cellStyle name="Normal 4 6 2 2 2 2" xfId="5125" xr:uid="{00000000-0005-0000-0000-0000737E0000}"/>
    <cellStyle name="Normal 4 6 2 2 2 2 2" xfId="13271" xr:uid="{00000000-0005-0000-0000-0000747E0000}"/>
    <cellStyle name="Normal 4 6 2 2 2 2 2 2" xfId="29567" xr:uid="{00000000-0005-0000-0000-0000757E0000}"/>
    <cellStyle name="Normal 4 6 2 2 2 2 3" xfId="21421" xr:uid="{00000000-0005-0000-0000-0000767E0000}"/>
    <cellStyle name="Normal 4 6 2 2 2 3" xfId="7950" xr:uid="{00000000-0005-0000-0000-0000777E0000}"/>
    <cellStyle name="Normal 4 6 2 2 2 3 2" xfId="16096" xr:uid="{00000000-0005-0000-0000-0000787E0000}"/>
    <cellStyle name="Normal 4 6 2 2 2 3 2 2" xfId="32392" xr:uid="{00000000-0005-0000-0000-0000797E0000}"/>
    <cellStyle name="Normal 4 6 2 2 2 3 3" xfId="24246" xr:uid="{00000000-0005-0000-0000-00007A7E0000}"/>
    <cellStyle name="Normal 4 6 2 2 2 4" xfId="10797" xr:uid="{00000000-0005-0000-0000-00007B7E0000}"/>
    <cellStyle name="Normal 4 6 2 2 2 4 2" xfId="27093" xr:uid="{00000000-0005-0000-0000-00007C7E0000}"/>
    <cellStyle name="Normal 4 6 2 2 2 5" xfId="18947" xr:uid="{00000000-0005-0000-0000-00007D7E0000}"/>
    <cellStyle name="Normal 4 6 2 2 3" xfId="3907" xr:uid="{00000000-0005-0000-0000-00007E7E0000}"/>
    <cellStyle name="Normal 4 6 2 2 3 2" xfId="12053" xr:uid="{00000000-0005-0000-0000-00007F7E0000}"/>
    <cellStyle name="Normal 4 6 2 2 3 2 2" xfId="28349" xr:uid="{00000000-0005-0000-0000-0000807E0000}"/>
    <cellStyle name="Normal 4 6 2 2 3 3" xfId="20203" xr:uid="{00000000-0005-0000-0000-0000817E0000}"/>
    <cellStyle name="Normal 4 6 2 2 4" xfId="6540" xr:uid="{00000000-0005-0000-0000-0000827E0000}"/>
    <cellStyle name="Normal 4 6 2 2 4 2" xfId="14686" xr:uid="{00000000-0005-0000-0000-0000837E0000}"/>
    <cellStyle name="Normal 4 6 2 2 4 2 2" xfId="30982" xr:uid="{00000000-0005-0000-0000-0000847E0000}"/>
    <cellStyle name="Normal 4 6 2 2 4 3" xfId="22836" xr:uid="{00000000-0005-0000-0000-0000857E0000}"/>
    <cellStyle name="Normal 4 6 2 2 5" xfId="9387" xr:uid="{00000000-0005-0000-0000-0000867E0000}"/>
    <cellStyle name="Normal 4 6 2 2 5 2" xfId="25683" xr:uid="{00000000-0005-0000-0000-0000877E0000}"/>
    <cellStyle name="Normal 4 6 2 2 6" xfId="17537" xr:uid="{00000000-0005-0000-0000-0000887E0000}"/>
    <cellStyle name="Normal 4 6 2 3" xfId="1946" xr:uid="{00000000-0005-0000-0000-0000897E0000}"/>
    <cellStyle name="Normal 4 6 2 3 2" xfId="4516" xr:uid="{00000000-0005-0000-0000-00008A7E0000}"/>
    <cellStyle name="Normal 4 6 2 3 2 2" xfId="12662" xr:uid="{00000000-0005-0000-0000-00008B7E0000}"/>
    <cellStyle name="Normal 4 6 2 3 2 2 2" xfId="28958" xr:uid="{00000000-0005-0000-0000-00008C7E0000}"/>
    <cellStyle name="Normal 4 6 2 3 2 3" xfId="20812" xr:uid="{00000000-0005-0000-0000-00008D7E0000}"/>
    <cellStyle name="Normal 4 6 2 3 3" xfId="7245" xr:uid="{00000000-0005-0000-0000-00008E7E0000}"/>
    <cellStyle name="Normal 4 6 2 3 3 2" xfId="15391" xr:uid="{00000000-0005-0000-0000-00008F7E0000}"/>
    <cellStyle name="Normal 4 6 2 3 3 2 2" xfId="31687" xr:uid="{00000000-0005-0000-0000-0000907E0000}"/>
    <cellStyle name="Normal 4 6 2 3 3 3" xfId="23541" xr:uid="{00000000-0005-0000-0000-0000917E0000}"/>
    <cellStyle name="Normal 4 6 2 3 4" xfId="10092" xr:uid="{00000000-0005-0000-0000-0000927E0000}"/>
    <cellStyle name="Normal 4 6 2 3 4 2" xfId="26388" xr:uid="{00000000-0005-0000-0000-0000937E0000}"/>
    <cellStyle name="Normal 4 6 2 3 5" xfId="18242" xr:uid="{00000000-0005-0000-0000-0000947E0000}"/>
    <cellStyle name="Normal 4 6 2 4" xfId="3298" xr:uid="{00000000-0005-0000-0000-0000957E0000}"/>
    <cellStyle name="Normal 4 6 2 4 2" xfId="11444" xr:uid="{00000000-0005-0000-0000-0000967E0000}"/>
    <cellStyle name="Normal 4 6 2 4 2 2" xfId="27740" xr:uid="{00000000-0005-0000-0000-0000977E0000}"/>
    <cellStyle name="Normal 4 6 2 4 3" xfId="19594" xr:uid="{00000000-0005-0000-0000-0000987E0000}"/>
    <cellStyle name="Normal 4 6 2 5" xfId="5835" xr:uid="{00000000-0005-0000-0000-0000997E0000}"/>
    <cellStyle name="Normal 4 6 2 5 2" xfId="13981" xr:uid="{00000000-0005-0000-0000-00009A7E0000}"/>
    <cellStyle name="Normal 4 6 2 5 2 2" xfId="30277" xr:uid="{00000000-0005-0000-0000-00009B7E0000}"/>
    <cellStyle name="Normal 4 6 2 5 3" xfId="22131" xr:uid="{00000000-0005-0000-0000-00009C7E0000}"/>
    <cellStyle name="Normal 4 6 2 6" xfId="8682" xr:uid="{00000000-0005-0000-0000-00009D7E0000}"/>
    <cellStyle name="Normal 4 6 2 6 2" xfId="24978" xr:uid="{00000000-0005-0000-0000-00009E7E0000}"/>
    <cellStyle name="Normal 4 6 2 7" xfId="16832" xr:uid="{00000000-0005-0000-0000-00009F7E0000}"/>
    <cellStyle name="Normal 4 6 3" xfId="897" xr:uid="{00000000-0005-0000-0000-0000A07E0000}"/>
    <cellStyle name="Normal 4 6 3 2" xfId="2307" xr:uid="{00000000-0005-0000-0000-0000A17E0000}"/>
    <cellStyle name="Normal 4 6 3 2 2" xfId="4829" xr:uid="{00000000-0005-0000-0000-0000A27E0000}"/>
    <cellStyle name="Normal 4 6 3 2 2 2" xfId="12975" xr:uid="{00000000-0005-0000-0000-0000A37E0000}"/>
    <cellStyle name="Normal 4 6 3 2 2 2 2" xfId="29271" xr:uid="{00000000-0005-0000-0000-0000A47E0000}"/>
    <cellStyle name="Normal 4 6 3 2 2 3" xfId="21125" xr:uid="{00000000-0005-0000-0000-0000A57E0000}"/>
    <cellStyle name="Normal 4 6 3 2 3" xfId="7606" xr:uid="{00000000-0005-0000-0000-0000A67E0000}"/>
    <cellStyle name="Normal 4 6 3 2 3 2" xfId="15752" xr:uid="{00000000-0005-0000-0000-0000A77E0000}"/>
    <cellStyle name="Normal 4 6 3 2 3 2 2" xfId="32048" xr:uid="{00000000-0005-0000-0000-0000A87E0000}"/>
    <cellStyle name="Normal 4 6 3 2 3 3" xfId="23902" xr:uid="{00000000-0005-0000-0000-0000A97E0000}"/>
    <cellStyle name="Normal 4 6 3 2 4" xfId="10453" xr:uid="{00000000-0005-0000-0000-0000AA7E0000}"/>
    <cellStyle name="Normal 4 6 3 2 4 2" xfId="26749" xr:uid="{00000000-0005-0000-0000-0000AB7E0000}"/>
    <cellStyle name="Normal 4 6 3 2 5" xfId="18603" xr:uid="{00000000-0005-0000-0000-0000AC7E0000}"/>
    <cellStyle name="Normal 4 6 3 3" xfId="3611" xr:uid="{00000000-0005-0000-0000-0000AD7E0000}"/>
    <cellStyle name="Normal 4 6 3 3 2" xfId="11757" xr:uid="{00000000-0005-0000-0000-0000AE7E0000}"/>
    <cellStyle name="Normal 4 6 3 3 2 2" xfId="28053" xr:uid="{00000000-0005-0000-0000-0000AF7E0000}"/>
    <cellStyle name="Normal 4 6 3 3 3" xfId="19907" xr:uid="{00000000-0005-0000-0000-0000B07E0000}"/>
    <cellStyle name="Normal 4 6 3 4" xfId="6196" xr:uid="{00000000-0005-0000-0000-0000B17E0000}"/>
    <cellStyle name="Normal 4 6 3 4 2" xfId="14342" xr:uid="{00000000-0005-0000-0000-0000B27E0000}"/>
    <cellStyle name="Normal 4 6 3 4 2 2" xfId="30638" xr:uid="{00000000-0005-0000-0000-0000B37E0000}"/>
    <cellStyle name="Normal 4 6 3 4 3" xfId="22492" xr:uid="{00000000-0005-0000-0000-0000B47E0000}"/>
    <cellStyle name="Normal 4 6 3 5" xfId="9043" xr:uid="{00000000-0005-0000-0000-0000B57E0000}"/>
    <cellStyle name="Normal 4 6 3 5 2" xfId="25339" xr:uid="{00000000-0005-0000-0000-0000B67E0000}"/>
    <cellStyle name="Normal 4 6 3 6" xfId="17193" xr:uid="{00000000-0005-0000-0000-0000B77E0000}"/>
    <cellStyle name="Normal 4 6 4" xfId="1602" xr:uid="{00000000-0005-0000-0000-0000B87E0000}"/>
    <cellStyle name="Normal 4 6 4 2" xfId="4220" xr:uid="{00000000-0005-0000-0000-0000B97E0000}"/>
    <cellStyle name="Normal 4 6 4 2 2" xfId="12366" xr:uid="{00000000-0005-0000-0000-0000BA7E0000}"/>
    <cellStyle name="Normal 4 6 4 2 2 2" xfId="28662" xr:uid="{00000000-0005-0000-0000-0000BB7E0000}"/>
    <cellStyle name="Normal 4 6 4 2 3" xfId="20516" xr:uid="{00000000-0005-0000-0000-0000BC7E0000}"/>
    <cellStyle name="Normal 4 6 4 3" xfId="6901" xr:uid="{00000000-0005-0000-0000-0000BD7E0000}"/>
    <cellStyle name="Normal 4 6 4 3 2" xfId="15047" xr:uid="{00000000-0005-0000-0000-0000BE7E0000}"/>
    <cellStyle name="Normal 4 6 4 3 2 2" xfId="31343" xr:uid="{00000000-0005-0000-0000-0000BF7E0000}"/>
    <cellStyle name="Normal 4 6 4 3 3" xfId="23197" xr:uid="{00000000-0005-0000-0000-0000C07E0000}"/>
    <cellStyle name="Normal 4 6 4 4" xfId="9748" xr:uid="{00000000-0005-0000-0000-0000C17E0000}"/>
    <cellStyle name="Normal 4 6 4 4 2" xfId="26044" xr:uid="{00000000-0005-0000-0000-0000C27E0000}"/>
    <cellStyle name="Normal 4 6 4 5" xfId="17898" xr:uid="{00000000-0005-0000-0000-0000C37E0000}"/>
    <cellStyle name="Normal 4 6 5" xfId="3002" xr:uid="{00000000-0005-0000-0000-0000C47E0000}"/>
    <cellStyle name="Normal 4 6 5 2" xfId="11148" xr:uid="{00000000-0005-0000-0000-0000C57E0000}"/>
    <cellStyle name="Normal 4 6 5 2 2" xfId="27444" xr:uid="{00000000-0005-0000-0000-0000C67E0000}"/>
    <cellStyle name="Normal 4 6 5 3" xfId="19298" xr:uid="{00000000-0005-0000-0000-0000C77E0000}"/>
    <cellStyle name="Normal 4 6 6" xfId="5491" xr:uid="{00000000-0005-0000-0000-0000C87E0000}"/>
    <cellStyle name="Normal 4 6 6 2" xfId="13637" xr:uid="{00000000-0005-0000-0000-0000C97E0000}"/>
    <cellStyle name="Normal 4 6 6 2 2" xfId="29933" xr:uid="{00000000-0005-0000-0000-0000CA7E0000}"/>
    <cellStyle name="Normal 4 6 6 3" xfId="21787" xr:uid="{00000000-0005-0000-0000-0000CB7E0000}"/>
    <cellStyle name="Normal 4 6 7" xfId="8338" xr:uid="{00000000-0005-0000-0000-0000CC7E0000}"/>
    <cellStyle name="Normal 4 6 7 2" xfId="24634" xr:uid="{00000000-0005-0000-0000-0000CD7E0000}"/>
    <cellStyle name="Normal 4 6 8" xfId="16488" xr:uid="{00000000-0005-0000-0000-0000CE7E0000}"/>
    <cellStyle name="Normal 4 7" xfId="266" xr:uid="{00000000-0005-0000-0000-0000CF7E0000}"/>
    <cellStyle name="Normal 4 7 2" xfId="610" xr:uid="{00000000-0005-0000-0000-0000D07E0000}"/>
    <cellStyle name="Normal 4 7 2 2" xfId="1316" xr:uid="{00000000-0005-0000-0000-0000D17E0000}"/>
    <cellStyle name="Normal 4 7 2 2 2" xfId="2726" xr:uid="{00000000-0005-0000-0000-0000D27E0000}"/>
    <cellStyle name="Normal 4 7 2 2 2 2" xfId="5199" xr:uid="{00000000-0005-0000-0000-0000D37E0000}"/>
    <cellStyle name="Normal 4 7 2 2 2 2 2" xfId="13345" xr:uid="{00000000-0005-0000-0000-0000D47E0000}"/>
    <cellStyle name="Normal 4 7 2 2 2 2 2 2" xfId="29641" xr:uid="{00000000-0005-0000-0000-0000D57E0000}"/>
    <cellStyle name="Normal 4 7 2 2 2 2 3" xfId="21495" xr:uid="{00000000-0005-0000-0000-0000D67E0000}"/>
    <cellStyle name="Normal 4 7 2 2 2 3" xfId="8025" xr:uid="{00000000-0005-0000-0000-0000D77E0000}"/>
    <cellStyle name="Normal 4 7 2 2 2 3 2" xfId="16171" xr:uid="{00000000-0005-0000-0000-0000D87E0000}"/>
    <cellStyle name="Normal 4 7 2 2 2 3 2 2" xfId="32467" xr:uid="{00000000-0005-0000-0000-0000D97E0000}"/>
    <cellStyle name="Normal 4 7 2 2 2 3 3" xfId="24321" xr:uid="{00000000-0005-0000-0000-0000DA7E0000}"/>
    <cellStyle name="Normal 4 7 2 2 2 4" xfId="10872" xr:uid="{00000000-0005-0000-0000-0000DB7E0000}"/>
    <cellStyle name="Normal 4 7 2 2 2 4 2" xfId="27168" xr:uid="{00000000-0005-0000-0000-0000DC7E0000}"/>
    <cellStyle name="Normal 4 7 2 2 2 5" xfId="19022" xr:uid="{00000000-0005-0000-0000-0000DD7E0000}"/>
    <cellStyle name="Normal 4 7 2 2 3" xfId="3981" xr:uid="{00000000-0005-0000-0000-0000DE7E0000}"/>
    <cellStyle name="Normal 4 7 2 2 3 2" xfId="12127" xr:uid="{00000000-0005-0000-0000-0000DF7E0000}"/>
    <cellStyle name="Normal 4 7 2 2 3 2 2" xfId="28423" xr:uid="{00000000-0005-0000-0000-0000E07E0000}"/>
    <cellStyle name="Normal 4 7 2 2 3 3" xfId="20277" xr:uid="{00000000-0005-0000-0000-0000E17E0000}"/>
    <cellStyle name="Normal 4 7 2 2 4" xfId="6615" xr:uid="{00000000-0005-0000-0000-0000E27E0000}"/>
    <cellStyle name="Normal 4 7 2 2 4 2" xfId="14761" xr:uid="{00000000-0005-0000-0000-0000E37E0000}"/>
    <cellStyle name="Normal 4 7 2 2 4 2 2" xfId="31057" xr:uid="{00000000-0005-0000-0000-0000E47E0000}"/>
    <cellStyle name="Normal 4 7 2 2 4 3" xfId="22911" xr:uid="{00000000-0005-0000-0000-0000E57E0000}"/>
    <cellStyle name="Normal 4 7 2 2 5" xfId="9462" xr:uid="{00000000-0005-0000-0000-0000E67E0000}"/>
    <cellStyle name="Normal 4 7 2 2 5 2" xfId="25758" xr:uid="{00000000-0005-0000-0000-0000E77E0000}"/>
    <cellStyle name="Normal 4 7 2 2 6" xfId="17612" xr:uid="{00000000-0005-0000-0000-0000E87E0000}"/>
    <cellStyle name="Normal 4 7 2 3" xfId="2021" xr:uid="{00000000-0005-0000-0000-0000E97E0000}"/>
    <cellStyle name="Normal 4 7 2 3 2" xfId="4590" xr:uid="{00000000-0005-0000-0000-0000EA7E0000}"/>
    <cellStyle name="Normal 4 7 2 3 2 2" xfId="12736" xr:uid="{00000000-0005-0000-0000-0000EB7E0000}"/>
    <cellStyle name="Normal 4 7 2 3 2 2 2" xfId="29032" xr:uid="{00000000-0005-0000-0000-0000EC7E0000}"/>
    <cellStyle name="Normal 4 7 2 3 2 3" xfId="20886" xr:uid="{00000000-0005-0000-0000-0000ED7E0000}"/>
    <cellStyle name="Normal 4 7 2 3 3" xfId="7320" xr:uid="{00000000-0005-0000-0000-0000EE7E0000}"/>
    <cellStyle name="Normal 4 7 2 3 3 2" xfId="15466" xr:uid="{00000000-0005-0000-0000-0000EF7E0000}"/>
    <cellStyle name="Normal 4 7 2 3 3 2 2" xfId="31762" xr:uid="{00000000-0005-0000-0000-0000F07E0000}"/>
    <cellStyle name="Normal 4 7 2 3 3 3" xfId="23616" xr:uid="{00000000-0005-0000-0000-0000F17E0000}"/>
    <cellStyle name="Normal 4 7 2 3 4" xfId="10167" xr:uid="{00000000-0005-0000-0000-0000F27E0000}"/>
    <cellStyle name="Normal 4 7 2 3 4 2" xfId="26463" xr:uid="{00000000-0005-0000-0000-0000F37E0000}"/>
    <cellStyle name="Normal 4 7 2 3 5" xfId="18317" xr:uid="{00000000-0005-0000-0000-0000F47E0000}"/>
    <cellStyle name="Normal 4 7 2 4" xfId="3372" xr:uid="{00000000-0005-0000-0000-0000F57E0000}"/>
    <cellStyle name="Normal 4 7 2 4 2" xfId="11518" xr:uid="{00000000-0005-0000-0000-0000F67E0000}"/>
    <cellStyle name="Normal 4 7 2 4 2 2" xfId="27814" xr:uid="{00000000-0005-0000-0000-0000F77E0000}"/>
    <cellStyle name="Normal 4 7 2 4 3" xfId="19668" xr:uid="{00000000-0005-0000-0000-0000F87E0000}"/>
    <cellStyle name="Normal 4 7 2 5" xfId="5910" xr:uid="{00000000-0005-0000-0000-0000F97E0000}"/>
    <cellStyle name="Normal 4 7 2 5 2" xfId="14056" xr:uid="{00000000-0005-0000-0000-0000FA7E0000}"/>
    <cellStyle name="Normal 4 7 2 5 2 2" xfId="30352" xr:uid="{00000000-0005-0000-0000-0000FB7E0000}"/>
    <cellStyle name="Normal 4 7 2 5 3" xfId="22206" xr:uid="{00000000-0005-0000-0000-0000FC7E0000}"/>
    <cellStyle name="Normal 4 7 2 6" xfId="8757" xr:uid="{00000000-0005-0000-0000-0000FD7E0000}"/>
    <cellStyle name="Normal 4 7 2 6 2" xfId="25053" xr:uid="{00000000-0005-0000-0000-0000FE7E0000}"/>
    <cellStyle name="Normal 4 7 2 7" xfId="16907" xr:uid="{00000000-0005-0000-0000-0000FF7E0000}"/>
    <cellStyle name="Normal 4 7 3" xfId="972" xr:uid="{00000000-0005-0000-0000-0000007F0000}"/>
    <cellStyle name="Normal 4 7 3 2" xfId="2382" xr:uid="{00000000-0005-0000-0000-0000017F0000}"/>
    <cellStyle name="Normal 4 7 3 2 2" xfId="4903" xr:uid="{00000000-0005-0000-0000-0000027F0000}"/>
    <cellStyle name="Normal 4 7 3 2 2 2" xfId="13049" xr:uid="{00000000-0005-0000-0000-0000037F0000}"/>
    <cellStyle name="Normal 4 7 3 2 2 2 2" xfId="29345" xr:uid="{00000000-0005-0000-0000-0000047F0000}"/>
    <cellStyle name="Normal 4 7 3 2 2 3" xfId="21199" xr:uid="{00000000-0005-0000-0000-0000057F0000}"/>
    <cellStyle name="Normal 4 7 3 2 3" xfId="7681" xr:uid="{00000000-0005-0000-0000-0000067F0000}"/>
    <cellStyle name="Normal 4 7 3 2 3 2" xfId="15827" xr:uid="{00000000-0005-0000-0000-0000077F0000}"/>
    <cellStyle name="Normal 4 7 3 2 3 2 2" xfId="32123" xr:uid="{00000000-0005-0000-0000-0000087F0000}"/>
    <cellStyle name="Normal 4 7 3 2 3 3" xfId="23977" xr:uid="{00000000-0005-0000-0000-0000097F0000}"/>
    <cellStyle name="Normal 4 7 3 2 4" xfId="10528" xr:uid="{00000000-0005-0000-0000-00000A7F0000}"/>
    <cellStyle name="Normal 4 7 3 2 4 2" xfId="26824" xr:uid="{00000000-0005-0000-0000-00000B7F0000}"/>
    <cellStyle name="Normal 4 7 3 2 5" xfId="18678" xr:uid="{00000000-0005-0000-0000-00000C7F0000}"/>
    <cellStyle name="Normal 4 7 3 3" xfId="3685" xr:uid="{00000000-0005-0000-0000-00000D7F0000}"/>
    <cellStyle name="Normal 4 7 3 3 2" xfId="11831" xr:uid="{00000000-0005-0000-0000-00000E7F0000}"/>
    <cellStyle name="Normal 4 7 3 3 2 2" xfId="28127" xr:uid="{00000000-0005-0000-0000-00000F7F0000}"/>
    <cellStyle name="Normal 4 7 3 3 3" xfId="19981" xr:uid="{00000000-0005-0000-0000-0000107F0000}"/>
    <cellStyle name="Normal 4 7 3 4" xfId="6271" xr:uid="{00000000-0005-0000-0000-0000117F0000}"/>
    <cellStyle name="Normal 4 7 3 4 2" xfId="14417" xr:uid="{00000000-0005-0000-0000-0000127F0000}"/>
    <cellStyle name="Normal 4 7 3 4 2 2" xfId="30713" xr:uid="{00000000-0005-0000-0000-0000137F0000}"/>
    <cellStyle name="Normal 4 7 3 4 3" xfId="22567" xr:uid="{00000000-0005-0000-0000-0000147F0000}"/>
    <cellStyle name="Normal 4 7 3 5" xfId="9118" xr:uid="{00000000-0005-0000-0000-0000157F0000}"/>
    <cellStyle name="Normal 4 7 3 5 2" xfId="25414" xr:uid="{00000000-0005-0000-0000-0000167F0000}"/>
    <cellStyle name="Normal 4 7 3 6" xfId="17268" xr:uid="{00000000-0005-0000-0000-0000177F0000}"/>
    <cellStyle name="Normal 4 7 4" xfId="1677" xr:uid="{00000000-0005-0000-0000-0000187F0000}"/>
    <cellStyle name="Normal 4 7 4 2" xfId="4294" xr:uid="{00000000-0005-0000-0000-0000197F0000}"/>
    <cellStyle name="Normal 4 7 4 2 2" xfId="12440" xr:uid="{00000000-0005-0000-0000-00001A7F0000}"/>
    <cellStyle name="Normal 4 7 4 2 2 2" xfId="28736" xr:uid="{00000000-0005-0000-0000-00001B7F0000}"/>
    <cellStyle name="Normal 4 7 4 2 3" xfId="20590" xr:uid="{00000000-0005-0000-0000-00001C7F0000}"/>
    <cellStyle name="Normal 4 7 4 3" xfId="6976" xr:uid="{00000000-0005-0000-0000-00001D7F0000}"/>
    <cellStyle name="Normal 4 7 4 3 2" xfId="15122" xr:uid="{00000000-0005-0000-0000-00001E7F0000}"/>
    <cellStyle name="Normal 4 7 4 3 2 2" xfId="31418" xr:uid="{00000000-0005-0000-0000-00001F7F0000}"/>
    <cellStyle name="Normal 4 7 4 3 3" xfId="23272" xr:uid="{00000000-0005-0000-0000-0000207F0000}"/>
    <cellStyle name="Normal 4 7 4 4" xfId="9823" xr:uid="{00000000-0005-0000-0000-0000217F0000}"/>
    <cellStyle name="Normal 4 7 4 4 2" xfId="26119" xr:uid="{00000000-0005-0000-0000-0000227F0000}"/>
    <cellStyle name="Normal 4 7 4 5" xfId="17973" xr:uid="{00000000-0005-0000-0000-0000237F0000}"/>
    <cellStyle name="Normal 4 7 5" xfId="3076" xr:uid="{00000000-0005-0000-0000-0000247F0000}"/>
    <cellStyle name="Normal 4 7 5 2" xfId="11222" xr:uid="{00000000-0005-0000-0000-0000257F0000}"/>
    <cellStyle name="Normal 4 7 5 2 2" xfId="27518" xr:uid="{00000000-0005-0000-0000-0000267F0000}"/>
    <cellStyle name="Normal 4 7 5 3" xfId="19372" xr:uid="{00000000-0005-0000-0000-0000277F0000}"/>
    <cellStyle name="Normal 4 7 6" xfId="5566" xr:uid="{00000000-0005-0000-0000-0000287F0000}"/>
    <cellStyle name="Normal 4 7 6 2" xfId="13712" xr:uid="{00000000-0005-0000-0000-0000297F0000}"/>
    <cellStyle name="Normal 4 7 6 2 2" xfId="30008" xr:uid="{00000000-0005-0000-0000-00002A7F0000}"/>
    <cellStyle name="Normal 4 7 6 3" xfId="21862" xr:uid="{00000000-0005-0000-0000-00002B7F0000}"/>
    <cellStyle name="Normal 4 7 7" xfId="8413" xr:uid="{00000000-0005-0000-0000-00002C7F0000}"/>
    <cellStyle name="Normal 4 7 7 2" xfId="24709" xr:uid="{00000000-0005-0000-0000-00002D7F0000}"/>
    <cellStyle name="Normal 4 7 8" xfId="16563" xr:uid="{00000000-0005-0000-0000-00002E7F0000}"/>
    <cellStyle name="Normal 4 8" xfId="356" xr:uid="{00000000-0005-0000-0000-00002F7F0000}"/>
    <cellStyle name="Normal 4 8 2" xfId="1062" xr:uid="{00000000-0005-0000-0000-0000307F0000}"/>
    <cellStyle name="Normal 4 8 2 2" xfId="2472" xr:uid="{00000000-0005-0000-0000-0000317F0000}"/>
    <cellStyle name="Normal 4 8 2 2 2" xfId="4977" xr:uid="{00000000-0005-0000-0000-0000327F0000}"/>
    <cellStyle name="Normal 4 8 2 2 2 2" xfId="13123" xr:uid="{00000000-0005-0000-0000-0000337F0000}"/>
    <cellStyle name="Normal 4 8 2 2 2 2 2" xfId="29419" xr:uid="{00000000-0005-0000-0000-0000347F0000}"/>
    <cellStyle name="Normal 4 8 2 2 2 3" xfId="21273" xr:uid="{00000000-0005-0000-0000-0000357F0000}"/>
    <cellStyle name="Normal 4 8 2 2 3" xfId="7771" xr:uid="{00000000-0005-0000-0000-0000367F0000}"/>
    <cellStyle name="Normal 4 8 2 2 3 2" xfId="15917" xr:uid="{00000000-0005-0000-0000-0000377F0000}"/>
    <cellStyle name="Normal 4 8 2 2 3 2 2" xfId="32213" xr:uid="{00000000-0005-0000-0000-0000387F0000}"/>
    <cellStyle name="Normal 4 8 2 2 3 3" xfId="24067" xr:uid="{00000000-0005-0000-0000-0000397F0000}"/>
    <cellStyle name="Normal 4 8 2 2 4" xfId="10618" xr:uid="{00000000-0005-0000-0000-00003A7F0000}"/>
    <cellStyle name="Normal 4 8 2 2 4 2" xfId="26914" xr:uid="{00000000-0005-0000-0000-00003B7F0000}"/>
    <cellStyle name="Normal 4 8 2 2 5" xfId="18768" xr:uid="{00000000-0005-0000-0000-00003C7F0000}"/>
    <cellStyle name="Normal 4 8 2 3" xfId="3759" xr:uid="{00000000-0005-0000-0000-00003D7F0000}"/>
    <cellStyle name="Normal 4 8 2 3 2" xfId="11905" xr:uid="{00000000-0005-0000-0000-00003E7F0000}"/>
    <cellStyle name="Normal 4 8 2 3 2 2" xfId="28201" xr:uid="{00000000-0005-0000-0000-00003F7F0000}"/>
    <cellStyle name="Normal 4 8 2 3 3" xfId="20055" xr:uid="{00000000-0005-0000-0000-0000407F0000}"/>
    <cellStyle name="Normal 4 8 2 4" xfId="6361" xr:uid="{00000000-0005-0000-0000-0000417F0000}"/>
    <cellStyle name="Normal 4 8 2 4 2" xfId="14507" xr:uid="{00000000-0005-0000-0000-0000427F0000}"/>
    <cellStyle name="Normal 4 8 2 4 2 2" xfId="30803" xr:uid="{00000000-0005-0000-0000-0000437F0000}"/>
    <cellStyle name="Normal 4 8 2 4 3" xfId="22657" xr:uid="{00000000-0005-0000-0000-0000447F0000}"/>
    <cellStyle name="Normal 4 8 2 5" xfId="9208" xr:uid="{00000000-0005-0000-0000-0000457F0000}"/>
    <cellStyle name="Normal 4 8 2 5 2" xfId="25504" xr:uid="{00000000-0005-0000-0000-0000467F0000}"/>
    <cellStyle name="Normal 4 8 2 6" xfId="17358" xr:uid="{00000000-0005-0000-0000-0000477F0000}"/>
    <cellStyle name="Normal 4 8 3" xfId="1767" xr:uid="{00000000-0005-0000-0000-0000487F0000}"/>
    <cellStyle name="Normal 4 8 3 2" xfId="4368" xr:uid="{00000000-0005-0000-0000-0000497F0000}"/>
    <cellStyle name="Normal 4 8 3 2 2" xfId="12514" xr:uid="{00000000-0005-0000-0000-00004A7F0000}"/>
    <cellStyle name="Normal 4 8 3 2 2 2" xfId="28810" xr:uid="{00000000-0005-0000-0000-00004B7F0000}"/>
    <cellStyle name="Normal 4 8 3 2 3" xfId="20664" xr:uid="{00000000-0005-0000-0000-00004C7F0000}"/>
    <cellStyle name="Normal 4 8 3 3" xfId="7066" xr:uid="{00000000-0005-0000-0000-00004D7F0000}"/>
    <cellStyle name="Normal 4 8 3 3 2" xfId="15212" xr:uid="{00000000-0005-0000-0000-00004E7F0000}"/>
    <cellStyle name="Normal 4 8 3 3 2 2" xfId="31508" xr:uid="{00000000-0005-0000-0000-00004F7F0000}"/>
    <cellStyle name="Normal 4 8 3 3 3" xfId="23362" xr:uid="{00000000-0005-0000-0000-0000507F0000}"/>
    <cellStyle name="Normal 4 8 3 4" xfId="9913" xr:uid="{00000000-0005-0000-0000-0000517F0000}"/>
    <cellStyle name="Normal 4 8 3 4 2" xfId="26209" xr:uid="{00000000-0005-0000-0000-0000527F0000}"/>
    <cellStyle name="Normal 4 8 3 5" xfId="18063" xr:uid="{00000000-0005-0000-0000-0000537F0000}"/>
    <cellStyle name="Normal 4 8 4" xfId="3150" xr:uid="{00000000-0005-0000-0000-0000547F0000}"/>
    <cellStyle name="Normal 4 8 4 2" xfId="11296" xr:uid="{00000000-0005-0000-0000-0000557F0000}"/>
    <cellStyle name="Normal 4 8 4 2 2" xfId="27592" xr:uid="{00000000-0005-0000-0000-0000567F0000}"/>
    <cellStyle name="Normal 4 8 4 3" xfId="19446" xr:uid="{00000000-0005-0000-0000-0000577F0000}"/>
    <cellStyle name="Normal 4 8 5" xfId="5656" xr:uid="{00000000-0005-0000-0000-0000587F0000}"/>
    <cellStyle name="Normal 4 8 5 2" xfId="13802" xr:uid="{00000000-0005-0000-0000-0000597F0000}"/>
    <cellStyle name="Normal 4 8 5 2 2" xfId="30098" xr:uid="{00000000-0005-0000-0000-00005A7F0000}"/>
    <cellStyle name="Normal 4 8 5 3" xfId="21952" xr:uid="{00000000-0005-0000-0000-00005B7F0000}"/>
    <cellStyle name="Normal 4 8 6" xfId="8503" xr:uid="{00000000-0005-0000-0000-00005C7F0000}"/>
    <cellStyle name="Normal 4 8 6 2" xfId="24799" xr:uid="{00000000-0005-0000-0000-00005D7F0000}"/>
    <cellStyle name="Normal 4 8 7" xfId="16653" xr:uid="{00000000-0005-0000-0000-00005E7F0000}"/>
    <cellStyle name="Normal 4 9" xfId="718" xr:uid="{00000000-0005-0000-0000-00005F7F0000}"/>
    <cellStyle name="Normal 4 9 2" xfId="2128" xr:uid="{00000000-0005-0000-0000-0000607F0000}"/>
    <cellStyle name="Normal 4 9 2 2" xfId="4681" xr:uid="{00000000-0005-0000-0000-0000617F0000}"/>
    <cellStyle name="Normal 4 9 2 2 2" xfId="12827" xr:uid="{00000000-0005-0000-0000-0000627F0000}"/>
    <cellStyle name="Normal 4 9 2 2 2 2" xfId="29123" xr:uid="{00000000-0005-0000-0000-0000637F0000}"/>
    <cellStyle name="Normal 4 9 2 2 3" xfId="20977" xr:uid="{00000000-0005-0000-0000-0000647F0000}"/>
    <cellStyle name="Normal 4 9 2 3" xfId="7427" xr:uid="{00000000-0005-0000-0000-0000657F0000}"/>
    <cellStyle name="Normal 4 9 2 3 2" xfId="15573" xr:uid="{00000000-0005-0000-0000-0000667F0000}"/>
    <cellStyle name="Normal 4 9 2 3 2 2" xfId="31869" xr:uid="{00000000-0005-0000-0000-0000677F0000}"/>
    <cellStyle name="Normal 4 9 2 3 3" xfId="23723" xr:uid="{00000000-0005-0000-0000-0000687F0000}"/>
    <cellStyle name="Normal 4 9 2 4" xfId="10274" xr:uid="{00000000-0005-0000-0000-0000697F0000}"/>
    <cellStyle name="Normal 4 9 2 4 2" xfId="26570" xr:uid="{00000000-0005-0000-0000-00006A7F0000}"/>
    <cellStyle name="Normal 4 9 2 5" xfId="18424" xr:uid="{00000000-0005-0000-0000-00006B7F0000}"/>
    <cellStyle name="Normal 4 9 3" xfId="3463" xr:uid="{00000000-0005-0000-0000-00006C7F0000}"/>
    <cellStyle name="Normal 4 9 3 2" xfId="11609" xr:uid="{00000000-0005-0000-0000-00006D7F0000}"/>
    <cellStyle name="Normal 4 9 3 2 2" xfId="27905" xr:uid="{00000000-0005-0000-0000-00006E7F0000}"/>
    <cellStyle name="Normal 4 9 3 3" xfId="19759" xr:uid="{00000000-0005-0000-0000-00006F7F0000}"/>
    <cellStyle name="Normal 4 9 4" xfId="6017" xr:uid="{00000000-0005-0000-0000-0000707F0000}"/>
    <cellStyle name="Normal 4 9 4 2" xfId="14163" xr:uid="{00000000-0005-0000-0000-0000717F0000}"/>
    <cellStyle name="Normal 4 9 4 2 2" xfId="30459" xr:uid="{00000000-0005-0000-0000-0000727F0000}"/>
    <cellStyle name="Normal 4 9 4 3" xfId="22313" xr:uid="{00000000-0005-0000-0000-0000737F0000}"/>
    <cellStyle name="Normal 4 9 5" xfId="8864" xr:uid="{00000000-0005-0000-0000-0000747F0000}"/>
    <cellStyle name="Normal 4 9 5 2" xfId="25160" xr:uid="{00000000-0005-0000-0000-0000757F0000}"/>
    <cellStyle name="Normal 4 9 6" xfId="17014" xr:uid="{00000000-0005-0000-0000-0000767F0000}"/>
    <cellStyle name="Normal 5" xfId="8153" xr:uid="{00000000-0005-0000-0000-0000777F0000}"/>
    <cellStyle name="Normal 5 2" xfId="16299" xr:uid="{00000000-0005-0000-0000-0000787F0000}"/>
    <cellStyle name="Normal 5 2 2" xfId="32595" xr:uid="{00000000-0005-0000-0000-0000797F0000}"/>
    <cellStyle name="Normal 5 3" xfId="24449" xr:uid="{00000000-0005-0000-0000-00007A7F0000}"/>
    <cellStyle name="Normal 5 4" xfId="32628" xr:uid="{00000000-0005-0000-0000-00007B7F0000}"/>
    <cellStyle name="Normal 6" xfId="32605" xr:uid="{00000000-0005-0000-0000-00007C7F0000}"/>
    <cellStyle name="Normal 7" xfId="32607" xr:uid="{00000000-0005-0000-0000-00007D7F0000}"/>
    <cellStyle name="Normal 7 2" xfId="32635" xr:uid="{00000000-0005-0000-0000-00007E7F0000}"/>
    <cellStyle name="Normal 8" xfId="32623" xr:uid="{00000000-0005-0000-0000-00007F7F0000}"/>
    <cellStyle name="Normal 9" xfId="32634" xr:uid="{00000000-0005-0000-0000-0000807F0000}"/>
    <cellStyle name="Título 3 2" xfId="3" xr:uid="{00000000-0005-0000-0000-0000817F0000}"/>
    <cellStyle name="Título 3 2 2" xfId="32636" xr:uid="{00000000-0005-0000-0000-0000827F0000}"/>
    <cellStyle name="Título 3 3" xfId="6" xr:uid="{00000000-0005-0000-0000-0000837F0000}"/>
    <cellStyle name="Título 3 3 2" xfId="32637" xr:uid="{00000000-0005-0000-0000-0000847F0000}"/>
  </cellStyles>
  <dxfs count="67">
    <dxf>
      <font>
        <b val="0"/>
        <i val="0"/>
        <strike val="0"/>
        <condense val="0"/>
        <extend val="0"/>
        <outline val="0"/>
        <shadow val="0"/>
        <u val="none"/>
        <vertAlign val="baseline"/>
        <sz val="10"/>
        <color auto="1"/>
        <name val="Arial"/>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scheme val="none"/>
      </font>
      <numFmt numFmtId="164" formatCode="dddd"/>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strike val="0"/>
        <outline val="0"/>
        <shadow val="0"/>
        <u/>
        <vertAlign val="baseline"/>
        <sz val="10"/>
        <color rgb="FF0078D2"/>
        <name val="Arial"/>
        <scheme val="none"/>
      </font>
      <numFmt numFmtId="164" formatCode="dddd"/>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rgb="FFFFFF00"/>
          <bgColor rgb="FF000000"/>
        </patternFill>
      </fill>
    </dxf>
    <dxf>
      <font>
        <b val="0"/>
        <i val="0"/>
        <strike val="0"/>
        <condense val="0"/>
        <extend val="0"/>
        <outline val="0"/>
        <shadow val="0"/>
        <u val="none"/>
        <vertAlign val="baseline"/>
        <sz val="10"/>
        <color theme="1"/>
        <name val="Arial"/>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0"/>
        <color auto="1"/>
        <name val="Arial"/>
        <scheme val="none"/>
      </font>
      <numFmt numFmtId="164" formatCode="dddd"/>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0"/>
        <color auto="1"/>
        <name val="Arial"/>
        <scheme val="none"/>
      </font>
      <numFmt numFmtId="164" formatCode="dddd"/>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numFmt numFmtId="164" formatCode="dddd"/>
      <fill>
        <patternFill patternType="none">
          <fgColor indexed="64"/>
          <bgColor indexed="65"/>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0"/>
        <color rgb="FFFF0000"/>
        <name val="Arial"/>
        <scheme val="none"/>
      </font>
      <numFmt numFmtId="164" formatCode="dddd"/>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0"/>
        <color auto="1"/>
        <name val="Arial"/>
        <scheme val="none"/>
      </font>
      <numFmt numFmtId="164" formatCode="dddd"/>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0"/>
        <color theme="1"/>
        <name val="Arial"/>
        <scheme val="none"/>
      </font>
      <numFmt numFmtId="164" formatCode="dddd"/>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ertAlign val="baseline"/>
        <sz val="10"/>
        <color rgb="FF0070C0"/>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ill>
        <patternFill patternType="none">
          <fgColor indexed="64"/>
          <bgColor auto="1"/>
        </patternFill>
      </fill>
      <border diagonalUp="0" diagonalDown="0">
        <left style="thin">
          <color indexed="64"/>
        </left>
        <right style="thin">
          <color indexed="64"/>
        </right>
        <top/>
        <bottom/>
        <vertical style="thin">
          <color indexed="64"/>
        </vertical>
        <horizontal style="thin">
          <color indexed="64"/>
        </horizontal>
      </border>
    </dxf>
    <dxf>
      <fill>
        <patternFill patternType="none">
          <fgColor indexed="64"/>
          <bgColor auto="1"/>
        </patternFill>
      </fill>
      <border outline="0">
        <left style="thin">
          <color indexed="64"/>
        </left>
      </border>
    </dxf>
    <dxf>
      <font>
        <strike val="0"/>
        <outline val="0"/>
        <shadow val="0"/>
        <u val="none"/>
        <vertAlign val="baseline"/>
        <sz val="10"/>
        <color theme="7" tint="-0.249977111117893"/>
        <name val="Arial"/>
        <scheme val="none"/>
      </font>
      <fill>
        <patternFill patternType="none">
          <fgColor indexed="64"/>
          <bgColor auto="1"/>
        </patternFill>
      </fill>
    </dxf>
    <dxf>
      <fill>
        <patternFill patternType="none">
          <fgColor indexed="64"/>
          <bgColor auto="1"/>
        </patternFill>
      </fill>
      <border outline="0">
        <right style="thin">
          <color indexed="64"/>
        </right>
      </border>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n">
          <color indexed="64"/>
        </top>
      </border>
    </dxf>
    <dxf>
      <border outline="0">
        <left style="thin">
          <color indexed="64"/>
        </left>
        <right style="thin">
          <color indexed="64"/>
        </right>
        <top style="thin">
          <color indexed="64"/>
        </top>
        <bottom style="thin">
          <color indexed="64"/>
        </bottom>
      </border>
    </dxf>
    <dxf>
      <numFmt numFmtId="164" formatCode="dddd"/>
      <fill>
        <patternFill patternType="none">
          <fgColor indexed="64"/>
          <bgColor auto="1"/>
        </patternFill>
      </fill>
    </dxf>
    <dxf>
      <border outline="0">
        <bottom style="thin">
          <color indexed="64"/>
        </bottom>
      </border>
    </dxf>
    <dxf>
      <font>
        <b/>
        <i val="0"/>
        <strike val="0"/>
        <condense val="0"/>
        <extend val="0"/>
        <outline val="0"/>
        <shadow val="0"/>
        <u val="none"/>
        <vertAlign val="baseline"/>
        <sz val="10"/>
        <color theme="0"/>
        <name val="Arial"/>
        <scheme val="none"/>
      </font>
      <numFmt numFmtId="164" formatCode="dddd"/>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sz val="10"/>
        <color auto="1"/>
        <name val="Arial"/>
        <scheme val="none"/>
      </font>
      <numFmt numFmtId="164" formatCode="dddd"/>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strike val="0"/>
        <outline val="0"/>
        <shadow val="0"/>
        <u val="none"/>
        <vertAlign val="baseline"/>
        <sz val="10"/>
        <color rgb="FFFF0000"/>
        <name val="Arial"/>
        <scheme val="none"/>
      </font>
      <numFmt numFmtId="164" formatCode="dddd"/>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b val="0"/>
        <sz val="10"/>
        <color auto="1"/>
        <name val="Arial"/>
        <scheme val="none"/>
      </font>
      <numFmt numFmtId="0" formatCode="General"/>
      <fill>
        <patternFill patternType="none">
          <fgColor indexed="64"/>
          <bgColor auto="1"/>
        </patternFill>
      </fill>
      <alignment horizontal="justify"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sz val="10"/>
        <color auto="1"/>
        <name val="Arial"/>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0"/>
        <color auto="1"/>
        <name val="Arial"/>
        <scheme val="none"/>
      </font>
      <numFmt numFmtId="168" formatCode="d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auto="1"/>
        </right>
        <top style="thin">
          <color auto="1"/>
        </top>
        <bottom style="thin">
          <color auto="1"/>
        </bottom>
      </border>
    </dxf>
    <dxf>
      <font>
        <b/>
        <strike val="0"/>
        <outline val="0"/>
        <shadow val="0"/>
        <vertAlign val="baseline"/>
        <sz val="10"/>
        <color auto="1"/>
        <name val="Arial"/>
        <scheme val="none"/>
      </font>
      <numFmt numFmtId="164" formatCode="dddd"/>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center" vertical="center" textRotation="0" wrapText="1" indent="0" justifyLastLine="0" shrinkToFit="0" readingOrder="0"/>
      <border outline="0">
        <right style="thin">
          <color indexed="64"/>
        </right>
      </border>
    </dxf>
    <dxf>
      <font>
        <sz val="10"/>
        <name val="Arial"/>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auto="1"/>
        </right>
        <top style="thin">
          <color indexed="64"/>
        </top>
        <bottom style="thin">
          <color indexed="64"/>
        </bottom>
      </border>
    </dxf>
    <dxf>
      <border outline="0">
        <top style="thin">
          <color rgb="FF000000"/>
        </top>
      </border>
    </dxf>
    <dxf>
      <border outline="0">
        <top style="thin">
          <color rgb="FF000000"/>
        </top>
        <bottom style="thin">
          <color rgb="FF000000"/>
        </bottom>
      </border>
    </dxf>
    <dxf>
      <fill>
        <patternFill patternType="none">
          <fgColor indexed="64"/>
          <bgColor auto="1"/>
        </patternFill>
      </fill>
    </dxf>
    <dxf>
      <border outline="0">
        <bottom style="thin">
          <color rgb="FF000000"/>
        </bottom>
      </border>
    </dxf>
    <dxf>
      <font>
        <b/>
        <i val="0"/>
        <strike val="0"/>
        <condense val="0"/>
        <extend val="0"/>
        <outline val="0"/>
        <shadow val="0"/>
        <u val="none"/>
        <vertAlign val="baseline"/>
        <sz val="10"/>
        <color theme="0"/>
        <name val="Arial"/>
        <scheme val="none"/>
      </font>
      <numFmt numFmtId="164" formatCode="dddd"/>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theme="1"/>
        <name val="Arial"/>
        <family val="2"/>
        <scheme val="none"/>
      </font>
      <fill>
        <patternFill patternType="none">
          <fgColor indexed="64"/>
          <bgColor auto="1"/>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scheme val="none"/>
      </font>
      <numFmt numFmtId="167"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ertAlign val="baseline"/>
        <sz val="10"/>
        <color rgb="FF0078D2"/>
        <name val="Arial"/>
        <scheme val="none"/>
      </font>
      <numFmt numFmtId="164" formatCode="dddd"/>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numFmt numFmtId="164" formatCode="dddd"/>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164" formatCode="dddd"/>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164" formatCode="dddd"/>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theme="7" tint="-0.249977111117893"/>
        <name val="Arial"/>
        <scheme val="none"/>
      </font>
      <numFmt numFmtId="164" formatCode="dddd"/>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164" formatCode="dddd"/>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165" formatCode="_-* #,##0_-;\-* #,##0_-;_-* &quot;-&quot;??_-;_-@_-"/>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solid">
          <fgColor rgb="FFFFFF00"/>
          <bgColor rgb="FF000000"/>
        </patternFill>
      </fill>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border>
        <bottom style="thin">
          <color indexed="64"/>
        </bottom>
      </border>
    </dxf>
    <dxf>
      <fill>
        <patternFill patternType="none">
          <fgColor indexed="64"/>
          <bgColor auto="1"/>
        </patternFill>
      </fill>
      <border diagonalUp="0" diagonalDown="0" outline="0">
        <left style="thin">
          <color indexed="64"/>
        </left>
        <right style="thin">
          <color indexed="64"/>
        </right>
        <top/>
        <bottom/>
      </border>
    </dxf>
    <dxf>
      <numFmt numFmtId="1" formatCode="0"/>
    </dxf>
    <dxf>
      <numFmt numFmtId="0" formatCode="General"/>
    </dxf>
    <dxf>
      <numFmt numFmtId="0" formatCode="General"/>
      <fill>
        <patternFill patternType="solid">
          <fgColor indexed="64"/>
          <bgColor theme="0"/>
        </patternFill>
      </fill>
    </dxf>
    <dxf>
      <numFmt numFmtId="0" formatCode="General"/>
      <fill>
        <patternFill patternType="solid">
          <fgColor indexed="64"/>
          <bgColor theme="0"/>
        </patternFill>
      </fill>
    </dxf>
    <dxf>
      <font>
        <strike val="0"/>
        <outline val="0"/>
        <shadow val="0"/>
        <u val="none"/>
        <vertAlign val="baseline"/>
        <sz val="11"/>
        <color auto="1"/>
        <name val="Frutiger-Light"/>
        <scheme val="none"/>
      </font>
      <fill>
        <patternFill patternType="solid">
          <fgColor indexed="64"/>
          <bgColor theme="0"/>
        </patternFill>
      </fill>
    </dxf>
  </dxfs>
  <tableStyles count="1" defaultTableStyle="TableStyleMedium2" defaultPivotStyle="PivotStyleLight16">
    <tableStyle name="Estilo de tabla 1" pivot="0" count="0" xr9:uid="{00000000-0011-0000-FFFF-FFFF00000000}"/>
  </tableStyles>
  <colors>
    <mruColors>
      <color rgb="FFFF66CC"/>
      <color rgb="FFF20000"/>
      <color rgb="FFFFFF00"/>
      <color rgb="FF0078D2"/>
      <color rgb="FFFFFF66"/>
      <color rgb="FFFF5353"/>
      <color rgb="FF9CB4E0"/>
      <color rgb="FFB0C3E6"/>
      <color rgb="FFFFFF99"/>
      <color rgb="FFE0E6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18" Type="http://schemas.openxmlformats.org/officeDocument/2006/relationships/customXml" Target="../customXml/item3.xml"/><Relationship Id="rId26" Type="http://schemas.openxmlformats.org/officeDocument/2006/relationships/customXml" Target="../customXml/item11.xml"/><Relationship Id="rId3" Type="http://schemas.openxmlformats.org/officeDocument/2006/relationships/worksheet" Target="worksheets/sheet3.xml"/><Relationship Id="rId21" Type="http://schemas.openxmlformats.org/officeDocument/2006/relationships/customXml" Target="../customXml/item6.xml"/><Relationship Id="rId34" Type="http://schemas.openxmlformats.org/officeDocument/2006/relationships/customXml" Target="../customXml/item19.xml"/><Relationship Id="rId7" Type="http://schemas.openxmlformats.org/officeDocument/2006/relationships/externalLink" Target="externalLinks/externalLink1.xml"/><Relationship Id="rId12" Type="http://schemas.openxmlformats.org/officeDocument/2006/relationships/styles" Target="styles.xml"/><Relationship Id="rId17" Type="http://schemas.openxmlformats.org/officeDocument/2006/relationships/customXml" Target="../customXml/item2.xml"/><Relationship Id="rId25" Type="http://schemas.openxmlformats.org/officeDocument/2006/relationships/customXml" Target="../customXml/item10.xml"/><Relationship Id="rId33" Type="http://schemas.openxmlformats.org/officeDocument/2006/relationships/customXml" Target="../customXml/item18.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29" Type="http://schemas.openxmlformats.org/officeDocument/2006/relationships/customXml" Target="../customXml/item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24" Type="http://schemas.openxmlformats.org/officeDocument/2006/relationships/customXml" Target="../customXml/item9.xml"/><Relationship Id="rId32" Type="http://schemas.openxmlformats.org/officeDocument/2006/relationships/customXml" Target="../customXml/item17.xml"/><Relationship Id="rId5" Type="http://schemas.openxmlformats.org/officeDocument/2006/relationships/worksheet" Target="worksheets/sheet5.xml"/><Relationship Id="rId15" Type="http://schemas.openxmlformats.org/officeDocument/2006/relationships/calcChain" Target="calcChain.xml"/><Relationship Id="rId23" Type="http://schemas.openxmlformats.org/officeDocument/2006/relationships/customXml" Target="../customXml/item8.xml"/><Relationship Id="rId28" Type="http://schemas.openxmlformats.org/officeDocument/2006/relationships/customXml" Target="../customXml/item13.xml"/><Relationship Id="rId10" Type="http://schemas.openxmlformats.org/officeDocument/2006/relationships/theme" Target="theme/theme1.xml"/><Relationship Id="rId19" Type="http://schemas.openxmlformats.org/officeDocument/2006/relationships/customXml" Target="../customXml/item4.xml"/><Relationship Id="rId31" Type="http://schemas.openxmlformats.org/officeDocument/2006/relationships/customXml" Target="../customXml/item16.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powerPivotData" Target="model/item.data"/><Relationship Id="rId22" Type="http://schemas.openxmlformats.org/officeDocument/2006/relationships/customXml" Target="../customXml/item7.xml"/><Relationship Id="rId27" Type="http://schemas.openxmlformats.org/officeDocument/2006/relationships/customXml" Target="../customXml/item12.xml"/><Relationship Id="rId30" Type="http://schemas.openxmlformats.org/officeDocument/2006/relationships/customXml" Target="../customXml/item15.xml"/><Relationship Id="rId35" Type="http://schemas.openxmlformats.org/officeDocument/2006/relationships/customXml" Target="../customXml/item20.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E"/>
              <a:t>Afectación de vías en metros</a:t>
            </a:r>
          </a:p>
        </c:rich>
      </c:tx>
      <c:layout>
        <c:manualLayout>
          <c:xMode val="edge"/>
          <c:yMode val="edge"/>
          <c:x val="0.33871549781292826"/>
          <c:y val="3.051732599549494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PE"/>
        </a:p>
      </c:txPr>
    </c:title>
    <c:autoTitleDeleted val="0"/>
    <c:plotArea>
      <c:layout>
        <c:manualLayout>
          <c:layoutTarget val="inner"/>
          <c:xMode val="edge"/>
          <c:yMode val="edge"/>
          <c:x val="9.8236605944143712E-2"/>
          <c:y val="0.19169868495271242"/>
          <c:w val="0.89981730540592431"/>
          <c:h val="0.39127676260079025"/>
        </c:manualLayout>
      </c:layout>
      <c:barChart>
        <c:barDir val="col"/>
        <c:grouping val="stacked"/>
        <c:varyColors val="0"/>
        <c:ser>
          <c:idx val="0"/>
          <c:order val="0"/>
          <c:tx>
            <c:v>Interrumpidos</c:v>
          </c:tx>
          <c:spPr>
            <a:solidFill>
              <a:srgbClr val="FF0000"/>
            </a:solidFill>
            <a:ln>
              <a:noFill/>
            </a:ln>
            <a:effectLst/>
          </c:spPr>
          <c:invertIfNegative val="0"/>
          <c:cat>
            <c:strRef>
              <c:f>Resumen!$M$16:$M$39</c:f>
              <c:strCache>
                <c:ptCount val="24"/>
                <c:pt idx="0">
                  <c:v>Amazonas </c:v>
                </c:pt>
                <c:pt idx="1">
                  <c:v>Áncash </c:v>
                </c:pt>
                <c:pt idx="2">
                  <c:v>Apurímac</c:v>
                </c:pt>
                <c:pt idx="3">
                  <c:v>Arequipa</c:v>
                </c:pt>
                <c:pt idx="4">
                  <c:v>Ayacucho</c:v>
                </c:pt>
                <c:pt idx="5">
                  <c:v>Cajamarca</c:v>
                </c:pt>
                <c:pt idx="6">
                  <c:v>Cusco</c:v>
                </c:pt>
                <c:pt idx="7">
                  <c:v>Huancavelica</c:v>
                </c:pt>
                <c:pt idx="8">
                  <c:v>Huánuco</c:v>
                </c:pt>
                <c:pt idx="9">
                  <c:v>Ica</c:v>
                </c:pt>
                <c:pt idx="10">
                  <c:v>Junín </c:v>
                </c:pt>
                <c:pt idx="11">
                  <c:v>La Libertad</c:v>
                </c:pt>
                <c:pt idx="12">
                  <c:v>Lambayeque</c:v>
                </c:pt>
                <c:pt idx="13">
                  <c:v>Lima</c:v>
                </c:pt>
                <c:pt idx="14">
                  <c:v>Loreto</c:v>
                </c:pt>
                <c:pt idx="15">
                  <c:v>Madre de Dios</c:v>
                </c:pt>
                <c:pt idx="16">
                  <c:v>Moquegua</c:v>
                </c:pt>
                <c:pt idx="17">
                  <c:v>Pasco</c:v>
                </c:pt>
                <c:pt idx="18">
                  <c:v>Piura</c:v>
                </c:pt>
                <c:pt idx="19">
                  <c:v>Puno</c:v>
                </c:pt>
                <c:pt idx="20">
                  <c:v>San Martín</c:v>
                </c:pt>
                <c:pt idx="21">
                  <c:v>Tacna</c:v>
                </c:pt>
                <c:pt idx="22">
                  <c:v>Tumbes</c:v>
                </c:pt>
                <c:pt idx="23">
                  <c:v>Ucayali</c:v>
                </c:pt>
              </c:strCache>
            </c:strRef>
          </c:cat>
          <c:val>
            <c:numRef>
              <c:f>Resumen!$N$16:$N$39</c:f>
              <c:numCache>
                <c:formatCode>0</c:formatCode>
                <c:ptCount val="24"/>
                <c:pt idx="0">
                  <c:v>0</c:v>
                </c:pt>
                <c:pt idx="1">
                  <c:v>0</c:v>
                </c:pt>
                <c:pt idx="2">
                  <c:v>0</c:v>
                </c:pt>
                <c:pt idx="3">
                  <c:v>0</c:v>
                </c:pt>
                <c:pt idx="4">
                  <c:v>120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20</c:v>
                </c:pt>
              </c:numCache>
            </c:numRef>
          </c:val>
          <c:extLst>
            <c:ext xmlns:c16="http://schemas.microsoft.com/office/drawing/2014/chart" uri="{C3380CC4-5D6E-409C-BE32-E72D297353CC}">
              <c16:uniqueId val="{00000000-3BA8-4E2D-93C4-F54FC9B26BCC}"/>
            </c:ext>
          </c:extLst>
        </c:ser>
        <c:ser>
          <c:idx val="1"/>
          <c:order val="1"/>
          <c:tx>
            <c:v>Restringidos</c:v>
          </c:tx>
          <c:spPr>
            <a:solidFill>
              <a:schemeClr val="accent2"/>
            </a:solidFill>
            <a:ln>
              <a:noFill/>
            </a:ln>
            <a:effectLst/>
          </c:spPr>
          <c:invertIfNegative val="0"/>
          <c:cat>
            <c:strRef>
              <c:f>Resumen!$M$16:$M$39</c:f>
              <c:strCache>
                <c:ptCount val="24"/>
                <c:pt idx="0">
                  <c:v>Amazonas </c:v>
                </c:pt>
                <c:pt idx="1">
                  <c:v>Áncash </c:v>
                </c:pt>
                <c:pt idx="2">
                  <c:v>Apurímac</c:v>
                </c:pt>
                <c:pt idx="3">
                  <c:v>Arequipa</c:v>
                </c:pt>
                <c:pt idx="4">
                  <c:v>Ayacucho</c:v>
                </c:pt>
                <c:pt idx="5">
                  <c:v>Cajamarca</c:v>
                </c:pt>
                <c:pt idx="6">
                  <c:v>Cusco</c:v>
                </c:pt>
                <c:pt idx="7">
                  <c:v>Huancavelica</c:v>
                </c:pt>
                <c:pt idx="8">
                  <c:v>Huánuco</c:v>
                </c:pt>
                <c:pt idx="9">
                  <c:v>Ica</c:v>
                </c:pt>
                <c:pt idx="10">
                  <c:v>Junín </c:v>
                </c:pt>
                <c:pt idx="11">
                  <c:v>La Libertad</c:v>
                </c:pt>
                <c:pt idx="12">
                  <c:v>Lambayeque</c:v>
                </c:pt>
                <c:pt idx="13">
                  <c:v>Lima</c:v>
                </c:pt>
                <c:pt idx="14">
                  <c:v>Loreto</c:v>
                </c:pt>
                <c:pt idx="15">
                  <c:v>Madre de Dios</c:v>
                </c:pt>
                <c:pt idx="16">
                  <c:v>Moquegua</c:v>
                </c:pt>
                <c:pt idx="17">
                  <c:v>Pasco</c:v>
                </c:pt>
                <c:pt idx="18">
                  <c:v>Piura</c:v>
                </c:pt>
                <c:pt idx="19">
                  <c:v>Puno</c:v>
                </c:pt>
                <c:pt idx="20">
                  <c:v>San Martín</c:v>
                </c:pt>
                <c:pt idx="21">
                  <c:v>Tacna</c:v>
                </c:pt>
                <c:pt idx="22">
                  <c:v>Tumbes</c:v>
                </c:pt>
                <c:pt idx="23">
                  <c:v>Ucayali</c:v>
                </c:pt>
              </c:strCache>
            </c:strRef>
          </c:cat>
          <c:val>
            <c:numRef>
              <c:f>Resumen!$O$16:$O$39</c:f>
              <c:numCache>
                <c:formatCode>0</c:formatCode>
                <c:ptCount val="24"/>
                <c:pt idx="0">
                  <c:v>1010</c:v>
                </c:pt>
                <c:pt idx="1">
                  <c:v>747</c:v>
                </c:pt>
                <c:pt idx="2">
                  <c:v>785</c:v>
                </c:pt>
                <c:pt idx="3">
                  <c:v>320</c:v>
                </c:pt>
                <c:pt idx="4">
                  <c:v>340</c:v>
                </c:pt>
                <c:pt idx="5">
                  <c:v>498</c:v>
                </c:pt>
                <c:pt idx="6">
                  <c:v>1435</c:v>
                </c:pt>
                <c:pt idx="7">
                  <c:v>0</c:v>
                </c:pt>
                <c:pt idx="8">
                  <c:v>1315</c:v>
                </c:pt>
                <c:pt idx="9">
                  <c:v>710</c:v>
                </c:pt>
                <c:pt idx="10">
                  <c:v>491</c:v>
                </c:pt>
                <c:pt idx="11">
                  <c:v>230</c:v>
                </c:pt>
                <c:pt idx="12">
                  <c:v>20</c:v>
                </c:pt>
                <c:pt idx="13">
                  <c:v>525</c:v>
                </c:pt>
                <c:pt idx="14">
                  <c:v>0</c:v>
                </c:pt>
                <c:pt idx="15">
                  <c:v>30</c:v>
                </c:pt>
                <c:pt idx="16">
                  <c:v>263</c:v>
                </c:pt>
                <c:pt idx="17">
                  <c:v>1140</c:v>
                </c:pt>
                <c:pt idx="18">
                  <c:v>1320</c:v>
                </c:pt>
                <c:pt idx="19">
                  <c:v>830</c:v>
                </c:pt>
                <c:pt idx="20">
                  <c:v>290</c:v>
                </c:pt>
                <c:pt idx="21">
                  <c:v>200</c:v>
                </c:pt>
                <c:pt idx="22">
                  <c:v>0</c:v>
                </c:pt>
                <c:pt idx="23">
                  <c:v>805</c:v>
                </c:pt>
              </c:numCache>
            </c:numRef>
          </c:val>
          <c:extLst>
            <c:ext xmlns:c16="http://schemas.microsoft.com/office/drawing/2014/chart" uri="{C3380CC4-5D6E-409C-BE32-E72D297353CC}">
              <c16:uniqueId val="{00000001-3BA8-4E2D-93C4-F54FC9B26BCC}"/>
            </c:ext>
          </c:extLst>
        </c:ser>
        <c:dLbls>
          <c:showLegendKey val="0"/>
          <c:showVal val="0"/>
          <c:showCatName val="0"/>
          <c:showSerName val="0"/>
          <c:showPercent val="0"/>
          <c:showBubbleSize val="0"/>
        </c:dLbls>
        <c:gapWidth val="150"/>
        <c:overlap val="100"/>
        <c:axId val="262668224"/>
        <c:axId val="187053696"/>
        <c:extLst>
          <c:ext xmlns:c15="http://schemas.microsoft.com/office/drawing/2012/chart" uri="{02D57815-91ED-43cb-92C2-25804820EDAC}">
            <c15:filteredBarSeries>
              <c15:ser>
                <c:idx val="2"/>
                <c:order val="2"/>
                <c:spPr>
                  <a:solidFill>
                    <a:schemeClr val="accent3"/>
                  </a:solidFill>
                  <a:ln>
                    <a:noFill/>
                  </a:ln>
                  <a:effectLst/>
                </c:spPr>
                <c:invertIfNegative val="0"/>
                <c:cat>
                  <c:strRef>
                    <c:extLst>
                      <c:ext uri="{02D57815-91ED-43cb-92C2-25804820EDAC}">
                        <c15:formulaRef>
                          <c15:sqref>Resumen!$M$16:$M$39</c15:sqref>
                        </c15:formulaRef>
                      </c:ext>
                    </c:extLst>
                    <c:strCache>
                      <c:ptCount val="24"/>
                      <c:pt idx="0">
                        <c:v>Amazonas </c:v>
                      </c:pt>
                      <c:pt idx="1">
                        <c:v>Áncash </c:v>
                      </c:pt>
                      <c:pt idx="2">
                        <c:v>Apurímac</c:v>
                      </c:pt>
                      <c:pt idx="3">
                        <c:v>Arequipa</c:v>
                      </c:pt>
                      <c:pt idx="4">
                        <c:v>Ayacucho</c:v>
                      </c:pt>
                      <c:pt idx="5">
                        <c:v>Cajamarca</c:v>
                      </c:pt>
                      <c:pt idx="6">
                        <c:v>Cusco</c:v>
                      </c:pt>
                      <c:pt idx="7">
                        <c:v>Huancavelica</c:v>
                      </c:pt>
                      <c:pt idx="8">
                        <c:v>Huánuco</c:v>
                      </c:pt>
                      <c:pt idx="9">
                        <c:v>Ica</c:v>
                      </c:pt>
                      <c:pt idx="10">
                        <c:v>Junín </c:v>
                      </c:pt>
                      <c:pt idx="11">
                        <c:v>La Libertad</c:v>
                      </c:pt>
                      <c:pt idx="12">
                        <c:v>Lambayeque</c:v>
                      </c:pt>
                      <c:pt idx="13">
                        <c:v>Lima</c:v>
                      </c:pt>
                      <c:pt idx="14">
                        <c:v>Loreto</c:v>
                      </c:pt>
                      <c:pt idx="15">
                        <c:v>Madre de Dios</c:v>
                      </c:pt>
                      <c:pt idx="16">
                        <c:v>Moquegua</c:v>
                      </c:pt>
                      <c:pt idx="17">
                        <c:v>Pasco</c:v>
                      </c:pt>
                      <c:pt idx="18">
                        <c:v>Piura</c:v>
                      </c:pt>
                      <c:pt idx="19">
                        <c:v>Puno</c:v>
                      </c:pt>
                      <c:pt idx="20">
                        <c:v>San Martín</c:v>
                      </c:pt>
                      <c:pt idx="21">
                        <c:v>Tacna</c:v>
                      </c:pt>
                      <c:pt idx="22">
                        <c:v>Tumbes</c:v>
                      </c:pt>
                      <c:pt idx="23">
                        <c:v>Ucayali</c:v>
                      </c:pt>
                    </c:strCache>
                  </c:strRef>
                </c:cat>
                <c:val>
                  <c:numRef>
                    <c:extLst>
                      <c:ext uri="{02D57815-91ED-43cb-92C2-25804820EDAC}">
                        <c15:formulaRef>
                          <c15:sqref>Resumen!$P$16:$P$39</c15:sqref>
                        </c15:formulaRef>
                      </c:ext>
                    </c:extLst>
                    <c:numCache>
                      <c:formatCode>0</c:formatCode>
                      <c:ptCount val="24"/>
                      <c:pt idx="0">
                        <c:v>1010</c:v>
                      </c:pt>
                      <c:pt idx="1">
                        <c:v>747</c:v>
                      </c:pt>
                      <c:pt idx="2">
                        <c:v>785</c:v>
                      </c:pt>
                      <c:pt idx="3">
                        <c:v>320</c:v>
                      </c:pt>
                      <c:pt idx="4">
                        <c:v>460</c:v>
                      </c:pt>
                      <c:pt idx="5">
                        <c:v>498</c:v>
                      </c:pt>
                      <c:pt idx="6">
                        <c:v>1435</c:v>
                      </c:pt>
                      <c:pt idx="7">
                        <c:v>0</c:v>
                      </c:pt>
                      <c:pt idx="8">
                        <c:v>1315</c:v>
                      </c:pt>
                      <c:pt idx="9">
                        <c:v>710</c:v>
                      </c:pt>
                      <c:pt idx="10">
                        <c:v>491</c:v>
                      </c:pt>
                      <c:pt idx="11">
                        <c:v>230</c:v>
                      </c:pt>
                      <c:pt idx="12">
                        <c:v>20</c:v>
                      </c:pt>
                      <c:pt idx="13">
                        <c:v>525</c:v>
                      </c:pt>
                      <c:pt idx="14">
                        <c:v>0</c:v>
                      </c:pt>
                      <c:pt idx="15">
                        <c:v>30</c:v>
                      </c:pt>
                      <c:pt idx="16">
                        <c:v>263</c:v>
                      </c:pt>
                      <c:pt idx="17">
                        <c:v>1140</c:v>
                      </c:pt>
                      <c:pt idx="18">
                        <c:v>1320</c:v>
                      </c:pt>
                      <c:pt idx="19">
                        <c:v>830</c:v>
                      </c:pt>
                      <c:pt idx="20">
                        <c:v>290</c:v>
                      </c:pt>
                      <c:pt idx="21">
                        <c:v>200</c:v>
                      </c:pt>
                      <c:pt idx="22">
                        <c:v>0</c:v>
                      </c:pt>
                      <c:pt idx="23">
                        <c:v>825</c:v>
                      </c:pt>
                    </c:numCache>
                  </c:numRef>
                </c:val>
                <c:extLst>
                  <c:ext xmlns:c16="http://schemas.microsoft.com/office/drawing/2014/chart" uri="{C3380CC4-5D6E-409C-BE32-E72D297353CC}">
                    <c16:uniqueId val="{00000002-3BA8-4E2D-93C4-F54FC9B26BCC}"/>
                  </c:ext>
                </c:extLst>
              </c15:ser>
            </c15:filteredBarSeries>
          </c:ext>
        </c:extLst>
      </c:barChart>
      <c:catAx>
        <c:axId val="262668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crossAx val="187053696"/>
        <c:crosses val="autoZero"/>
        <c:auto val="1"/>
        <c:lblAlgn val="ctr"/>
        <c:lblOffset val="100"/>
        <c:noMultiLvlLbl val="0"/>
      </c:catAx>
      <c:valAx>
        <c:axId val="1870536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crossAx val="262668224"/>
        <c:crosses val="autoZero"/>
        <c:crossBetween val="between"/>
        <c:minorUnit val="500"/>
      </c:valAx>
      <c:spPr>
        <a:noFill/>
        <a:ln>
          <a:noFill/>
        </a:ln>
        <a:effectLst/>
      </c:spPr>
    </c:plotArea>
    <c:legend>
      <c:legendPos val="b"/>
      <c:layout>
        <c:manualLayout>
          <c:xMode val="edge"/>
          <c:yMode val="edge"/>
          <c:x val="0.28960415338619994"/>
          <c:y val="0.74743723204656309"/>
          <c:w val="0.39129461942257215"/>
          <c:h val="7.812554680664918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P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9.png"/><Relationship Id="rId6" Type="http://schemas.openxmlformats.org/officeDocument/2006/relationships/image" Target="../media/image11.png"/><Relationship Id="rId5" Type="http://schemas.openxmlformats.org/officeDocument/2006/relationships/image" Target="../media/image4.png"/><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2.png"/><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13.png"/><Relationship Id="rId6" Type="http://schemas.openxmlformats.org/officeDocument/2006/relationships/image" Target="../media/image4.png"/><Relationship Id="rId5" Type="http://schemas.openxmlformats.org/officeDocument/2006/relationships/image" Target="../media/image5.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79375</xdr:colOff>
      <xdr:row>2</xdr:row>
      <xdr:rowOff>238125</xdr:rowOff>
    </xdr:from>
    <xdr:to>
      <xdr:col>4</xdr:col>
      <xdr:colOff>2809875</xdr:colOff>
      <xdr:row>66</xdr:row>
      <xdr:rowOff>174625</xdr:rowOff>
    </xdr:to>
    <xdr:pic>
      <xdr:nvPicPr>
        <xdr:cNvPr id="39" name="Imagen 38">
          <a:extLst>
            <a:ext uri="{FF2B5EF4-FFF2-40B4-BE49-F238E27FC236}">
              <a16:creationId xmlns:a16="http://schemas.microsoft.com/office/drawing/2014/main" id="{03B87D8D-F676-6B9E-605D-CFA1EB68AC1B}"/>
            </a:ext>
          </a:extLst>
        </xdr:cNvPr>
        <xdr:cNvPicPr>
          <a:picLocks noChangeAspect="1"/>
        </xdr:cNvPicPr>
      </xdr:nvPicPr>
      <xdr:blipFill>
        <a:blip xmlns:r="http://schemas.openxmlformats.org/officeDocument/2006/relationships" r:embed="rId1"/>
        <a:stretch>
          <a:fillRect/>
        </a:stretch>
      </xdr:blipFill>
      <xdr:spPr>
        <a:xfrm>
          <a:off x="79375" y="1571625"/>
          <a:ext cx="9239250" cy="13525500"/>
        </a:xfrm>
        <a:prstGeom prst="rect">
          <a:avLst/>
        </a:prstGeom>
        <a:ln>
          <a:solidFill>
            <a:sysClr val="windowText" lastClr="000000"/>
          </a:solidFill>
        </a:ln>
      </xdr:spPr>
    </xdr:pic>
    <xdr:clientData/>
  </xdr:twoCellAnchor>
  <xdr:oneCellAnchor>
    <xdr:from>
      <xdr:col>2</xdr:col>
      <xdr:colOff>0</xdr:colOff>
      <xdr:row>0</xdr:row>
      <xdr:rowOff>0</xdr:rowOff>
    </xdr:from>
    <xdr:ext cx="38100" cy="19050"/>
    <xdr:pic>
      <xdr:nvPicPr>
        <xdr:cNvPr id="4" name="Imagen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05050" y="295275"/>
          <a:ext cx="3810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0</xdr:row>
      <xdr:rowOff>0</xdr:rowOff>
    </xdr:from>
    <xdr:ext cx="19050" cy="19050"/>
    <xdr:pic>
      <xdr:nvPicPr>
        <xdr:cNvPr id="5" name="Imagen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0505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0</xdr:row>
      <xdr:rowOff>0</xdr:rowOff>
    </xdr:from>
    <xdr:ext cx="19050" cy="19050"/>
    <xdr:pic>
      <xdr:nvPicPr>
        <xdr:cNvPr id="6" name="Imagen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0505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0</xdr:row>
      <xdr:rowOff>0</xdr:rowOff>
    </xdr:from>
    <xdr:ext cx="19050" cy="19050"/>
    <xdr:pic>
      <xdr:nvPicPr>
        <xdr:cNvPr id="7" name="Imagen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0505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38100" cy="19050"/>
    <xdr:pic>
      <xdr:nvPicPr>
        <xdr:cNvPr id="8" name="Imagen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5275"/>
          <a:ext cx="3810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19050" cy="19050"/>
    <xdr:pic>
      <xdr:nvPicPr>
        <xdr:cNvPr id="9" name="Imagen 8">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19050" cy="19050"/>
    <xdr:pic>
      <xdr:nvPicPr>
        <xdr:cNvPr id="10" name="Imagen 9">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19050" cy="19050"/>
    <xdr:pic>
      <xdr:nvPicPr>
        <xdr:cNvPr id="11" name="Imagen 10">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5</xdr:col>
      <xdr:colOff>40246</xdr:colOff>
      <xdr:row>41</xdr:row>
      <xdr:rowOff>589</xdr:rowOff>
    </xdr:from>
    <xdr:to>
      <xdr:col>11</xdr:col>
      <xdr:colOff>93909</xdr:colOff>
      <xdr:row>66</xdr:row>
      <xdr:rowOff>0</xdr:rowOff>
    </xdr:to>
    <xdr:graphicFrame macro="">
      <xdr:nvGraphicFramePr>
        <xdr:cNvPr id="12" name="Gráfico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2</xdr:col>
      <xdr:colOff>0</xdr:colOff>
      <xdr:row>0</xdr:row>
      <xdr:rowOff>0</xdr:rowOff>
    </xdr:from>
    <xdr:ext cx="38100" cy="19050"/>
    <xdr:pic>
      <xdr:nvPicPr>
        <xdr:cNvPr id="13" name="Imagen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05050" y="295275"/>
          <a:ext cx="3810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0</xdr:row>
      <xdr:rowOff>0</xdr:rowOff>
    </xdr:from>
    <xdr:ext cx="19050" cy="19050"/>
    <xdr:pic>
      <xdr:nvPicPr>
        <xdr:cNvPr id="14" name="Imagen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0505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0</xdr:row>
      <xdr:rowOff>0</xdr:rowOff>
    </xdr:from>
    <xdr:ext cx="19050" cy="19050"/>
    <xdr:pic>
      <xdr:nvPicPr>
        <xdr:cNvPr id="15" name="Imagen 14">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0505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0</xdr:row>
      <xdr:rowOff>0</xdr:rowOff>
    </xdr:from>
    <xdr:ext cx="19050" cy="19050"/>
    <xdr:pic>
      <xdr:nvPicPr>
        <xdr:cNvPr id="16" name="Imagen 15">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0505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38100" cy="19050"/>
    <xdr:pic>
      <xdr:nvPicPr>
        <xdr:cNvPr id="17" name="Imagen 16">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5275"/>
          <a:ext cx="3810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19050" cy="19050"/>
    <xdr:pic>
      <xdr:nvPicPr>
        <xdr:cNvPr id="18" name="Imagen 17">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19050" cy="19050"/>
    <xdr:pic>
      <xdr:nvPicPr>
        <xdr:cNvPr id="19" name="Imagen 18">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19050" cy="19050"/>
    <xdr:pic>
      <xdr:nvPicPr>
        <xdr:cNvPr id="20" name="Imagen 19">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0</xdr:row>
      <xdr:rowOff>0</xdr:rowOff>
    </xdr:from>
    <xdr:ext cx="38100" cy="19050"/>
    <xdr:pic>
      <xdr:nvPicPr>
        <xdr:cNvPr id="21" name="Imagen 20">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05050" y="295275"/>
          <a:ext cx="3810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0</xdr:row>
      <xdr:rowOff>0</xdr:rowOff>
    </xdr:from>
    <xdr:ext cx="19050" cy="19050"/>
    <xdr:pic>
      <xdr:nvPicPr>
        <xdr:cNvPr id="22" name="Imagen 21">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0505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0</xdr:row>
      <xdr:rowOff>0</xdr:rowOff>
    </xdr:from>
    <xdr:ext cx="19050" cy="19050"/>
    <xdr:pic>
      <xdr:nvPicPr>
        <xdr:cNvPr id="23" name="Imagen 22">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0505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0</xdr:row>
      <xdr:rowOff>0</xdr:rowOff>
    </xdr:from>
    <xdr:ext cx="19050" cy="19050"/>
    <xdr:pic>
      <xdr:nvPicPr>
        <xdr:cNvPr id="24" name="Imagen 23">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0505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38100" cy="19050"/>
    <xdr:pic>
      <xdr:nvPicPr>
        <xdr:cNvPr id="25" name="Imagen 24">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5275"/>
          <a:ext cx="3810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19050" cy="19050"/>
    <xdr:pic>
      <xdr:nvPicPr>
        <xdr:cNvPr id="26" name="Imagen 25">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19050" cy="19050"/>
    <xdr:pic>
      <xdr:nvPicPr>
        <xdr:cNvPr id="27" name="Imagen 26">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19050" cy="19050"/>
    <xdr:pic>
      <xdr:nvPicPr>
        <xdr:cNvPr id="28" name="Imagen 27">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2278</xdr:colOff>
      <xdr:row>0</xdr:row>
      <xdr:rowOff>138043</xdr:rowOff>
    </xdr:from>
    <xdr:to>
      <xdr:col>6</xdr:col>
      <xdr:colOff>811335</xdr:colOff>
      <xdr:row>0</xdr:row>
      <xdr:rowOff>960411</xdr:rowOff>
    </xdr:to>
    <xdr:pic>
      <xdr:nvPicPr>
        <xdr:cNvPr id="29" name="Imagen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5"/>
        <a:stretch>
          <a:fillRect/>
        </a:stretch>
      </xdr:blipFill>
      <xdr:spPr>
        <a:xfrm>
          <a:off x="10962930" y="138043"/>
          <a:ext cx="809057" cy="828839"/>
        </a:xfrm>
        <a:prstGeom prst="rect">
          <a:avLst/>
        </a:prstGeom>
      </xdr:spPr>
    </xdr:pic>
    <xdr:clientData/>
  </xdr:twoCellAnchor>
  <xdr:twoCellAnchor editAs="oneCell">
    <xdr:from>
      <xdr:col>0</xdr:col>
      <xdr:colOff>32241</xdr:colOff>
      <xdr:row>0</xdr:row>
      <xdr:rowOff>122464</xdr:rowOff>
    </xdr:from>
    <xdr:to>
      <xdr:col>1</xdr:col>
      <xdr:colOff>742094</xdr:colOff>
      <xdr:row>0</xdr:row>
      <xdr:rowOff>471736</xdr:rowOff>
    </xdr:to>
    <xdr:pic>
      <xdr:nvPicPr>
        <xdr:cNvPr id="30" name="Imagen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2241" y="122464"/>
          <a:ext cx="1961710" cy="349272"/>
        </a:xfrm>
        <a:prstGeom prst="rect">
          <a:avLst/>
        </a:prstGeom>
      </xdr:spPr>
    </xdr:pic>
    <xdr:clientData/>
  </xdr:twoCellAnchor>
  <xdr:oneCellAnchor>
    <xdr:from>
      <xdr:col>2</xdr:col>
      <xdr:colOff>0</xdr:colOff>
      <xdr:row>0</xdr:row>
      <xdr:rowOff>0</xdr:rowOff>
    </xdr:from>
    <xdr:ext cx="38100" cy="19050"/>
    <xdr:pic>
      <xdr:nvPicPr>
        <xdr:cNvPr id="31" name="Imagen 30">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05050" y="295275"/>
          <a:ext cx="3810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0</xdr:row>
      <xdr:rowOff>0</xdr:rowOff>
    </xdr:from>
    <xdr:ext cx="19050" cy="19050"/>
    <xdr:pic>
      <xdr:nvPicPr>
        <xdr:cNvPr id="32" name="Imagen 31">
          <a:extLst>
            <a:ext uri="{FF2B5EF4-FFF2-40B4-BE49-F238E27FC236}">
              <a16:creationId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0505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0</xdr:row>
      <xdr:rowOff>0</xdr:rowOff>
    </xdr:from>
    <xdr:ext cx="19050" cy="19050"/>
    <xdr:pic>
      <xdr:nvPicPr>
        <xdr:cNvPr id="33" name="Imagen 32">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0505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0</xdr:row>
      <xdr:rowOff>0</xdr:rowOff>
    </xdr:from>
    <xdr:ext cx="19050" cy="19050"/>
    <xdr:pic>
      <xdr:nvPicPr>
        <xdr:cNvPr id="34" name="Imagen 33">
          <a:extLst>
            <a:ext uri="{FF2B5EF4-FFF2-40B4-BE49-F238E27FC236}">
              <a16:creationId xmlns:a16="http://schemas.microsoft.com/office/drawing/2014/main" id="{00000000-0008-0000-0000-000022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0505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38100" cy="19050"/>
    <xdr:pic>
      <xdr:nvPicPr>
        <xdr:cNvPr id="35" name="Imagen 34">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5275"/>
          <a:ext cx="3810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19050" cy="19050"/>
    <xdr:pic>
      <xdr:nvPicPr>
        <xdr:cNvPr id="36" name="Imagen 35">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19050" cy="19050"/>
    <xdr:pic>
      <xdr:nvPicPr>
        <xdr:cNvPr id="37" name="Imagen 36">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19050" cy="19050"/>
    <xdr:pic>
      <xdr:nvPicPr>
        <xdr:cNvPr id="38" name="Imagen 37">
          <a:extLst>
            <a:ext uri="{FF2B5EF4-FFF2-40B4-BE49-F238E27FC236}">
              <a16:creationId xmlns:a16="http://schemas.microsoft.com/office/drawing/2014/main" id="{00000000-0008-0000-0000-00002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786322</xdr:colOff>
      <xdr:row>51</xdr:row>
      <xdr:rowOff>193084</xdr:rowOff>
    </xdr:from>
    <xdr:to>
      <xdr:col>1</xdr:col>
      <xdr:colOff>1503206</xdr:colOff>
      <xdr:row>63</xdr:row>
      <xdr:rowOff>34771</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7"/>
        <a:stretch>
          <a:fillRect/>
        </a:stretch>
      </xdr:blipFill>
      <xdr:spPr>
        <a:xfrm>
          <a:off x="786322" y="12099334"/>
          <a:ext cx="1968741" cy="2290973"/>
        </a:xfrm>
        <a:prstGeom prst="rect">
          <a:avLst/>
        </a:prstGeom>
        <a:ln w="12700">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12</xdr:col>
      <xdr:colOff>162821</xdr:colOff>
      <xdr:row>0</xdr:row>
      <xdr:rowOff>87265</xdr:rowOff>
    </xdr:from>
    <xdr:ext cx="673497" cy="746816"/>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8215392" y="87265"/>
          <a:ext cx="673497" cy="746816"/>
        </a:xfrm>
        <a:prstGeom prst="rect">
          <a:avLst/>
        </a:prstGeom>
      </xdr:spPr>
    </xdr:pic>
    <xdr:clientData/>
  </xdr:oneCellAnchor>
  <xdr:oneCellAnchor>
    <xdr:from>
      <xdr:col>0</xdr:col>
      <xdr:colOff>198568</xdr:colOff>
      <xdr:row>0</xdr:row>
      <xdr:rowOff>128649</xdr:rowOff>
    </xdr:from>
    <xdr:ext cx="2999827" cy="463166"/>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8568" y="128649"/>
          <a:ext cx="2999827" cy="463166"/>
        </a:xfrm>
        <a:prstGeom prst="rect">
          <a:avLst/>
        </a:prstGeom>
        <a:solidFill>
          <a:srgbClr val="FFFF00"/>
        </a:solidFill>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xdr:row>
      <xdr:rowOff>0</xdr:rowOff>
    </xdr:from>
    <xdr:ext cx="38100" cy="19050"/>
    <xdr:pic>
      <xdr:nvPicPr>
        <xdr:cNvPr id="2" name="Imagen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
          <a:ext cx="3810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xdr:row>
      <xdr:rowOff>0</xdr:rowOff>
    </xdr:from>
    <xdr:ext cx="19050" cy="19050"/>
    <xdr:pic>
      <xdr:nvPicPr>
        <xdr:cNvPr id="3" name="Imagen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2385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xdr:row>
      <xdr:rowOff>0</xdr:rowOff>
    </xdr:from>
    <xdr:ext cx="19050" cy="19050"/>
    <xdr:pic>
      <xdr:nvPicPr>
        <xdr:cNvPr id="4" name="Imagen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2385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xdr:row>
      <xdr:rowOff>0</xdr:rowOff>
    </xdr:from>
    <xdr:ext cx="19050" cy="19050"/>
    <xdr:pic>
      <xdr:nvPicPr>
        <xdr:cNvPr id="5" name="Imagen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2385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62803</xdr:colOff>
      <xdr:row>0</xdr:row>
      <xdr:rowOff>95447</xdr:rowOff>
    </xdr:from>
    <xdr:ext cx="1946667" cy="386037"/>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2803" y="95447"/>
          <a:ext cx="1946667" cy="386037"/>
        </a:xfrm>
        <a:prstGeom prst="rect">
          <a:avLst/>
        </a:prstGeom>
      </xdr:spPr>
    </xdr:pic>
    <xdr:clientData/>
  </xdr:oneCellAnchor>
  <xdr:oneCellAnchor>
    <xdr:from>
      <xdr:col>28</xdr:col>
      <xdr:colOff>1507758</xdr:colOff>
      <xdr:row>0</xdr:row>
      <xdr:rowOff>106204</xdr:rowOff>
    </xdr:from>
    <xdr:ext cx="851199" cy="930589"/>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4"/>
        <a:stretch>
          <a:fillRect/>
        </a:stretch>
      </xdr:blipFill>
      <xdr:spPr>
        <a:xfrm>
          <a:off x="17519283" y="106204"/>
          <a:ext cx="851199" cy="930589"/>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3</xdr:row>
      <xdr:rowOff>228600</xdr:rowOff>
    </xdr:from>
    <xdr:to>
      <xdr:col>5</xdr:col>
      <xdr:colOff>1952625</xdr:colOff>
      <xdr:row>48</xdr:row>
      <xdr:rowOff>118494</xdr:rowOff>
    </xdr:to>
    <xdr:pic>
      <xdr:nvPicPr>
        <xdr:cNvPr id="13" name="Imagen 12">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1"/>
        <a:stretch>
          <a:fillRect/>
        </a:stretch>
      </xdr:blipFill>
      <xdr:spPr>
        <a:xfrm>
          <a:off x="47625" y="1381125"/>
          <a:ext cx="6781800" cy="8957694"/>
        </a:xfrm>
        <a:prstGeom prst="rect">
          <a:avLst/>
        </a:prstGeom>
        <a:ln w="6350">
          <a:solidFill>
            <a:schemeClr val="tx1"/>
          </a:solidFill>
        </a:ln>
      </xdr:spPr>
    </xdr:pic>
    <xdr:clientData/>
  </xdr:twoCellAnchor>
  <xdr:oneCellAnchor>
    <xdr:from>
      <xdr:col>2</xdr:col>
      <xdr:colOff>333375</xdr:colOff>
      <xdr:row>0</xdr:row>
      <xdr:rowOff>0</xdr:rowOff>
    </xdr:from>
    <xdr:ext cx="38100" cy="19050"/>
    <xdr:pic>
      <xdr:nvPicPr>
        <xdr:cNvPr id="2" name="Imagen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3900" y="0"/>
          <a:ext cx="3810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0</xdr:row>
      <xdr:rowOff>0</xdr:rowOff>
    </xdr:from>
    <xdr:ext cx="19050" cy="19050"/>
    <xdr:pic>
      <xdr:nvPicPr>
        <xdr:cNvPr id="3" name="Imagen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0</xdr:row>
      <xdr:rowOff>0</xdr:rowOff>
    </xdr:from>
    <xdr:ext cx="19050" cy="19050"/>
    <xdr:pic>
      <xdr:nvPicPr>
        <xdr:cNvPr id="4" name="Imagen 3">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0</xdr:row>
      <xdr:rowOff>0</xdr:rowOff>
    </xdr:from>
    <xdr:ext cx="19050" cy="19050"/>
    <xdr:pic>
      <xdr:nvPicPr>
        <xdr:cNvPr id="5" name="Imagen 4">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163785</xdr:colOff>
      <xdr:row>1</xdr:row>
      <xdr:rowOff>74198</xdr:rowOff>
    </xdr:from>
    <xdr:ext cx="2388915" cy="519389"/>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3785" y="112298"/>
          <a:ext cx="2388915" cy="519389"/>
        </a:xfrm>
        <a:prstGeom prst="rect">
          <a:avLst/>
        </a:prstGeom>
      </xdr:spPr>
    </xdr:pic>
    <xdr:clientData/>
  </xdr:oneCellAnchor>
  <xdr:oneCellAnchor>
    <xdr:from>
      <xdr:col>2</xdr:col>
      <xdr:colOff>0</xdr:colOff>
      <xdr:row>1</xdr:row>
      <xdr:rowOff>0</xdr:rowOff>
    </xdr:from>
    <xdr:ext cx="38100" cy="19050"/>
    <xdr:pic>
      <xdr:nvPicPr>
        <xdr:cNvPr id="7" name="Imagen 6">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0525" y="38100"/>
          <a:ext cx="3810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1</xdr:row>
      <xdr:rowOff>0</xdr:rowOff>
    </xdr:from>
    <xdr:ext cx="19050" cy="19050"/>
    <xdr:pic>
      <xdr:nvPicPr>
        <xdr:cNvPr id="8" name="Imagen 7">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3810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1</xdr:row>
      <xdr:rowOff>0</xdr:rowOff>
    </xdr:from>
    <xdr:ext cx="19050" cy="19050"/>
    <xdr:pic>
      <xdr:nvPicPr>
        <xdr:cNvPr id="9" name="Imagen 8">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3810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1</xdr:row>
      <xdr:rowOff>0</xdr:rowOff>
    </xdr:from>
    <xdr:ext cx="19050" cy="19050"/>
    <xdr:pic>
      <xdr:nvPicPr>
        <xdr:cNvPr id="10" name="Imagen 9">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3810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262889</xdr:colOff>
      <xdr:row>0</xdr:row>
      <xdr:rowOff>260985</xdr:rowOff>
    </xdr:from>
    <xdr:ext cx="704851" cy="750589"/>
    <xdr:pic>
      <xdr:nvPicPr>
        <xdr:cNvPr id="11" name="Imagen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5"/>
        <a:stretch>
          <a:fillRect/>
        </a:stretch>
      </xdr:blipFill>
      <xdr:spPr>
        <a:xfrm>
          <a:off x="9911714" y="260985"/>
          <a:ext cx="704851" cy="750589"/>
        </a:xfrm>
        <a:prstGeom prst="rect">
          <a:avLst/>
        </a:prstGeom>
      </xdr:spPr>
    </xdr:pic>
    <xdr:clientData/>
  </xdr:oneCellAnchor>
  <xdr:twoCellAnchor editAs="oneCell">
    <xdr:from>
      <xdr:col>1</xdr:col>
      <xdr:colOff>355564</xdr:colOff>
      <xdr:row>38</xdr:row>
      <xdr:rowOff>19050</xdr:rowOff>
    </xdr:from>
    <xdr:to>
      <xdr:col>2</xdr:col>
      <xdr:colOff>866775</xdr:colOff>
      <xdr:row>46</xdr:row>
      <xdr:rowOff>145956</xdr:rowOff>
    </xdr:to>
    <xdr:pic>
      <xdr:nvPicPr>
        <xdr:cNvPr id="15" name="Imagen 14">
          <a:extLst>
            <a:ext uri="{FF2B5EF4-FFF2-40B4-BE49-F238E27FC236}">
              <a16:creationId xmlns:a16="http://schemas.microsoft.com/office/drawing/2014/main" id="{00000000-0008-0000-0300-00000F000000}"/>
            </a:ext>
          </a:extLst>
        </xdr:cNvPr>
        <xdr:cNvPicPr>
          <a:picLocks noChangeAspect="1"/>
        </xdr:cNvPicPr>
      </xdr:nvPicPr>
      <xdr:blipFill>
        <a:blip xmlns:r="http://schemas.openxmlformats.org/officeDocument/2006/relationships" r:embed="rId6"/>
        <a:stretch>
          <a:fillRect/>
        </a:stretch>
      </xdr:blipFill>
      <xdr:spPr>
        <a:xfrm>
          <a:off x="603214" y="8239125"/>
          <a:ext cx="1597061" cy="1727106"/>
        </a:xfrm>
        <a:prstGeom prst="rect">
          <a:avLst/>
        </a:prstGeom>
        <a:ln w="9525">
          <a:solidFill>
            <a:schemeClr val="tx1"/>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42335</xdr:colOff>
      <xdr:row>4</xdr:row>
      <xdr:rowOff>10583</xdr:rowOff>
    </xdr:from>
    <xdr:to>
      <xdr:col>5</xdr:col>
      <xdr:colOff>1947819</xdr:colOff>
      <xdr:row>61</xdr:row>
      <xdr:rowOff>105834</xdr:rowOff>
    </xdr:to>
    <xdr:pic>
      <xdr:nvPicPr>
        <xdr:cNvPr id="2" name="Imagen 1">
          <a:extLst>
            <a:ext uri="{FF2B5EF4-FFF2-40B4-BE49-F238E27FC236}">
              <a16:creationId xmlns:a16="http://schemas.microsoft.com/office/drawing/2014/main" id="{48B933A4-26C1-EB9A-88F2-B5876B1C299B}"/>
            </a:ext>
          </a:extLst>
        </xdr:cNvPr>
        <xdr:cNvPicPr>
          <a:picLocks noChangeAspect="1"/>
        </xdr:cNvPicPr>
      </xdr:nvPicPr>
      <xdr:blipFill>
        <a:blip xmlns:r="http://schemas.openxmlformats.org/officeDocument/2006/relationships" r:embed="rId1"/>
        <a:stretch>
          <a:fillRect/>
        </a:stretch>
      </xdr:blipFill>
      <xdr:spPr>
        <a:xfrm>
          <a:off x="42335" y="1248833"/>
          <a:ext cx="6869067" cy="10361084"/>
        </a:xfrm>
        <a:prstGeom prst="rect">
          <a:avLst/>
        </a:prstGeom>
        <a:ln>
          <a:solidFill>
            <a:sysClr val="windowText" lastClr="000000"/>
          </a:solidFill>
        </a:ln>
      </xdr:spPr>
    </xdr:pic>
    <xdr:clientData/>
  </xdr:twoCellAnchor>
  <xdr:twoCellAnchor editAs="oneCell">
    <xdr:from>
      <xdr:col>1</xdr:col>
      <xdr:colOff>138185</xdr:colOff>
      <xdr:row>50</xdr:row>
      <xdr:rowOff>63654</xdr:rowOff>
    </xdr:from>
    <xdr:to>
      <xdr:col>2</xdr:col>
      <xdr:colOff>895389</xdr:colOff>
      <xdr:row>60</xdr:row>
      <xdr:rowOff>28608</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476852" y="9588654"/>
          <a:ext cx="1847287" cy="1764121"/>
        </a:xfrm>
        <a:prstGeom prst="rect">
          <a:avLst/>
        </a:prstGeom>
        <a:ln w="9525">
          <a:solidFill>
            <a:sysClr val="windowText" lastClr="000000"/>
          </a:solidFill>
        </a:ln>
      </xdr:spPr>
    </xdr:pic>
    <xdr:clientData/>
  </xdr:twoCellAnchor>
  <xdr:oneCellAnchor>
    <xdr:from>
      <xdr:col>2</xdr:col>
      <xdr:colOff>0</xdr:colOff>
      <xdr:row>1</xdr:row>
      <xdr:rowOff>0</xdr:rowOff>
    </xdr:from>
    <xdr:ext cx="38100" cy="19050"/>
    <xdr:pic>
      <xdr:nvPicPr>
        <xdr:cNvPr id="3" name="Imagen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33550" y="66675"/>
          <a:ext cx="3810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1</xdr:row>
      <xdr:rowOff>0</xdr:rowOff>
    </xdr:from>
    <xdr:ext cx="19050" cy="19050"/>
    <xdr:pic>
      <xdr:nvPicPr>
        <xdr:cNvPr id="5" name="Imagen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33550" y="666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1</xdr:row>
      <xdr:rowOff>0</xdr:rowOff>
    </xdr:from>
    <xdr:ext cx="19050" cy="19050"/>
    <xdr:pic>
      <xdr:nvPicPr>
        <xdr:cNvPr id="6" name="Imagen 5">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33550" y="666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1</xdr:row>
      <xdr:rowOff>0</xdr:rowOff>
    </xdr:from>
    <xdr:ext cx="19050" cy="19050"/>
    <xdr:pic>
      <xdr:nvPicPr>
        <xdr:cNvPr id="7" name="Imagen 6">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33550" y="666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xdr:row>
      <xdr:rowOff>0</xdr:rowOff>
    </xdr:from>
    <xdr:ext cx="38100" cy="19050"/>
    <xdr:pic>
      <xdr:nvPicPr>
        <xdr:cNvPr id="8" name="Imagen 7">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66675"/>
          <a:ext cx="3810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xdr:row>
      <xdr:rowOff>0</xdr:rowOff>
    </xdr:from>
    <xdr:ext cx="19050" cy="19050"/>
    <xdr:pic>
      <xdr:nvPicPr>
        <xdr:cNvPr id="9" name="Imagen 8">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666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xdr:row>
      <xdr:rowOff>0</xdr:rowOff>
    </xdr:from>
    <xdr:ext cx="19050" cy="19050"/>
    <xdr:pic>
      <xdr:nvPicPr>
        <xdr:cNvPr id="10" name="Imagen 9">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666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xdr:row>
      <xdr:rowOff>0</xdr:rowOff>
    </xdr:from>
    <xdr:ext cx="19050" cy="19050"/>
    <xdr:pic>
      <xdr:nvPicPr>
        <xdr:cNvPr id="11" name="Imagen 10">
          <a:extLst>
            <a:ext uri="{FF2B5EF4-FFF2-40B4-BE49-F238E27FC236}">
              <a16:creationId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666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7</xdr:col>
      <xdr:colOff>0</xdr:colOff>
      <xdr:row>1</xdr:row>
      <xdr:rowOff>1358</xdr:rowOff>
    </xdr:from>
    <xdr:to>
      <xdr:col>7</xdr:col>
      <xdr:colOff>808536</xdr:colOff>
      <xdr:row>3</xdr:row>
      <xdr:rowOff>45112</xdr:rowOff>
    </xdr:to>
    <xdr:pic>
      <xdr:nvPicPr>
        <xdr:cNvPr id="12" name="Imagen 11">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5"/>
        <a:stretch>
          <a:fillRect/>
        </a:stretch>
      </xdr:blipFill>
      <xdr:spPr>
        <a:xfrm>
          <a:off x="8735105" y="182333"/>
          <a:ext cx="808536" cy="901004"/>
        </a:xfrm>
        <a:prstGeom prst="rect">
          <a:avLst/>
        </a:prstGeom>
      </xdr:spPr>
    </xdr:pic>
    <xdr:clientData/>
  </xdr:twoCellAnchor>
  <xdr:twoCellAnchor editAs="oneCell">
    <xdr:from>
      <xdr:col>0</xdr:col>
      <xdr:colOff>17547</xdr:colOff>
      <xdr:row>1</xdr:row>
      <xdr:rowOff>48910</xdr:rowOff>
    </xdr:from>
    <xdr:to>
      <xdr:col>2</xdr:col>
      <xdr:colOff>545418</xdr:colOff>
      <xdr:row>1</xdr:row>
      <xdr:rowOff>495300</xdr:rowOff>
    </xdr:to>
    <xdr:pic>
      <xdr:nvPicPr>
        <xdr:cNvPr id="13" name="Imagen 12">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7547" y="239410"/>
          <a:ext cx="1945508" cy="4463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58316</xdr:colOff>
      <xdr:row>4</xdr:row>
      <xdr:rowOff>58316</xdr:rowOff>
    </xdr:from>
    <xdr:to>
      <xdr:col>6</xdr:col>
      <xdr:colOff>481029</xdr:colOff>
      <xdr:row>53</xdr:row>
      <xdr:rowOff>9720</xdr:rowOff>
    </xdr:to>
    <xdr:pic>
      <xdr:nvPicPr>
        <xdr:cNvPr id="8" name="Imagen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1"/>
        <a:stretch>
          <a:fillRect/>
        </a:stretch>
      </xdr:blipFill>
      <xdr:spPr>
        <a:xfrm>
          <a:off x="58316" y="1467627"/>
          <a:ext cx="6866667" cy="9476404"/>
        </a:xfrm>
        <a:prstGeom prst="rect">
          <a:avLst/>
        </a:prstGeom>
        <a:ln w="6350">
          <a:solidFill>
            <a:schemeClr val="tx1"/>
          </a:solidFill>
        </a:ln>
      </xdr:spPr>
    </xdr:pic>
    <xdr:clientData/>
  </xdr:twoCellAnchor>
  <xdr:twoCellAnchor editAs="oneCell">
    <xdr:from>
      <xdr:col>0</xdr:col>
      <xdr:colOff>323438</xdr:colOff>
      <xdr:row>43</xdr:row>
      <xdr:rowOff>153107</xdr:rowOff>
    </xdr:from>
    <xdr:to>
      <xdr:col>2</xdr:col>
      <xdr:colOff>367077</xdr:colOff>
      <xdr:row>52</xdr:row>
      <xdr:rowOff>13399</xdr:rowOff>
    </xdr:to>
    <xdr:pic>
      <xdr:nvPicPr>
        <xdr:cNvPr id="10" name="Imagen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2"/>
        <a:stretch>
          <a:fillRect/>
        </a:stretch>
      </xdr:blipFill>
      <xdr:spPr>
        <a:xfrm>
          <a:off x="323438" y="9143541"/>
          <a:ext cx="1423792" cy="1609781"/>
        </a:xfrm>
        <a:prstGeom prst="rect">
          <a:avLst/>
        </a:prstGeom>
        <a:ln w="12700">
          <a:solidFill>
            <a:schemeClr val="tx1"/>
          </a:solidFill>
        </a:ln>
      </xdr:spPr>
    </xdr:pic>
    <xdr:clientData/>
  </xdr:twoCellAnchor>
  <xdr:twoCellAnchor editAs="oneCell">
    <xdr:from>
      <xdr:col>0</xdr:col>
      <xdr:colOff>0</xdr:colOff>
      <xdr:row>3</xdr:row>
      <xdr:rowOff>0</xdr:rowOff>
    </xdr:from>
    <xdr:to>
      <xdr:col>0</xdr:col>
      <xdr:colOff>38100</xdr:colOff>
      <xdr:row>3</xdr:row>
      <xdr:rowOff>19050</xdr:rowOff>
    </xdr:to>
    <xdr:pic>
      <xdr:nvPicPr>
        <xdr:cNvPr id="2" name="Imagen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971550"/>
          <a:ext cx="3810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xdr:row>
      <xdr:rowOff>0</xdr:rowOff>
    </xdr:from>
    <xdr:to>
      <xdr:col>0</xdr:col>
      <xdr:colOff>19050</xdr:colOff>
      <xdr:row>3</xdr:row>
      <xdr:rowOff>19050</xdr:rowOff>
    </xdr:to>
    <xdr:pic>
      <xdr:nvPicPr>
        <xdr:cNvPr id="3" name="Imagen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97155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xdr:row>
      <xdr:rowOff>0</xdr:rowOff>
    </xdr:from>
    <xdr:to>
      <xdr:col>0</xdr:col>
      <xdr:colOff>19050</xdr:colOff>
      <xdr:row>3</xdr:row>
      <xdr:rowOff>19050</xdr:rowOff>
    </xdr:to>
    <xdr:pic>
      <xdr:nvPicPr>
        <xdr:cNvPr id="4" name="Imagen 3">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97155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xdr:row>
      <xdr:rowOff>0</xdr:rowOff>
    </xdr:from>
    <xdr:to>
      <xdr:col>0</xdr:col>
      <xdr:colOff>19050</xdr:colOff>
      <xdr:row>3</xdr:row>
      <xdr:rowOff>19050</xdr:rowOff>
    </xdr:to>
    <xdr:pic>
      <xdr:nvPicPr>
        <xdr:cNvPr id="5" name="Imagen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97155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133351</xdr:colOff>
      <xdr:row>1</xdr:row>
      <xdr:rowOff>93369</xdr:rowOff>
    </xdr:from>
    <xdr:to>
      <xdr:col>3</xdr:col>
      <xdr:colOff>58307</xdr:colOff>
      <xdr:row>1</xdr:row>
      <xdr:rowOff>600075</xdr:rowOff>
    </xdr:to>
    <xdr:pic>
      <xdr:nvPicPr>
        <xdr:cNvPr id="6" name="Imagen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33351" y="132247"/>
          <a:ext cx="2267338" cy="506706"/>
        </a:xfrm>
        <a:prstGeom prst="rect">
          <a:avLst/>
        </a:prstGeom>
      </xdr:spPr>
    </xdr:pic>
    <xdr:clientData/>
  </xdr:twoCellAnchor>
  <xdr:twoCellAnchor editAs="oneCell">
    <xdr:from>
      <xdr:col>7</xdr:col>
      <xdr:colOff>261716</xdr:colOff>
      <xdr:row>1</xdr:row>
      <xdr:rowOff>95250</xdr:rowOff>
    </xdr:from>
    <xdr:to>
      <xdr:col>7</xdr:col>
      <xdr:colOff>1064222</xdr:colOff>
      <xdr:row>3</xdr:row>
      <xdr:rowOff>38100</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6"/>
        <a:stretch>
          <a:fillRect/>
        </a:stretch>
      </xdr:blipFill>
      <xdr:spPr>
        <a:xfrm>
          <a:off x="9548591" y="133350"/>
          <a:ext cx="802506" cy="8763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Data\2019\02.%20M.%20Operaciones\02.%20Reportes%20de%20eventos%20diarios\Febrero\Reporte%20del%20COE-MTC%2025%2002%2019%20noche%20-%20bets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2019/02.%20M.%20Operaciones/02.%20Reportes%20de%20eventos%20diarios/Marzo/Reporte%20del%20COE-MTC%2020%2003%2019%20noch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c-fs02\COE\Data\2019\02.%20M.%20Operaciones\02.%20Reportes%20de%20eventos%20diarios\Febrero\Reporte%20del%20COE-MTC%2021%2002%2019%20ma&#241;ana%20-%20PV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portes"/>
      <sheetName val="Transportes PVD"/>
      <sheetName val="Comunicaciones"/>
      <sheetName val="Aviación"/>
      <sheetName val="Puer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portes"/>
      <sheetName val="Comunicaciones"/>
      <sheetName val="Aviación"/>
      <sheetName val="Puertos"/>
    </sheetNames>
    <sheetDataSet>
      <sheetData sheetId="0"/>
      <sheetData sheetId="1" refreshError="1"/>
      <sheetData sheetId="2" refreshError="1"/>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portes"/>
      <sheetName val="Transportes PVD"/>
      <sheetName val="Comunicaciones"/>
      <sheetName val="Aviación"/>
      <sheetName val="Puertos"/>
    </sheetNames>
    <sheetDataSet>
      <sheetData sheetId="0"/>
      <sheetData sheetId="1"/>
      <sheetData sheetId="2"/>
      <sheetData sheetId="3" refreshError="1"/>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Eventos7" displayName="Eventos7" ref="R3:U445" totalsRowShown="0" headerRowDxfId="66">
  <tableColumns count="4">
    <tableColumn id="1" xr3:uid="{00000000-0010-0000-0000-000001000000}" name="DPTO" dataDxfId="65">
      <calculatedColumnFormula>TRIM(MID(TRIM(Transportes!D5),1,FIND(CHAR(10),TRIM(Transportes!D5),1)-1))</calculatedColumnFormula>
    </tableColumn>
    <tableColumn id="2" xr3:uid="{00000000-0010-0000-0000-000002000000}" name="ESTADO" dataDxfId="64">
      <calculatedColumnFormula>TRIM(IF(Transportes!F5="TRÁNSITO INTERRUMPIDO","Interrumpido",IF(Transportes!F5="TRÁNSITO RESTRINGIDO","Restringido","Normal")))</calculatedColumnFormula>
    </tableColumn>
    <tableColumn id="3" xr3:uid="{00000000-0010-0000-0000-000003000000}" name="FENOMENO" dataDxfId="63">
      <calculatedColumnFormula>TRIM(IF(MID(TRIM(Transportes!H5),1,FIND("-",TRIM(Transportes!H5),1)-2)="Acción humana","H","F"))</calculatedColumnFormula>
    </tableColumn>
    <tableColumn id="4" xr3:uid="{00000000-0010-0000-0000-000004000000}" name="METRAJE" dataDxfId="62">
      <calculatedColumnFormula>Transportes!G5</calculatedColumnFormula>
    </tableColumn>
  </tableColumns>
  <tableStyleInfo name="TableStyleMedium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a142423234766272425" displayName="Tabla142423234766272425" ref="A4:N199" totalsRowShown="0" headerRowDxfId="61" dataDxfId="59" headerRowBorderDxfId="60" tableBorderDxfId="58" totalsRowBorderDxfId="57" headerRowCellStyle="Millares 11 2">
  <sortState xmlns:xlrd2="http://schemas.microsoft.com/office/spreadsheetml/2017/richdata2" ref="A5:M165">
    <sortCondition sortBy="cellColor" ref="D4:D165" dxfId="56"/>
  </sortState>
  <tableColumns count="14">
    <tableColumn id="1" xr3:uid="{00000000-0010-0000-0100-000001000000}" name="N" dataDxfId="55" dataCellStyle="Millares"/>
    <tableColumn id="2" xr3:uid="{00000000-0010-0000-0100-000002000000}" name="VER MAPA" dataDxfId="2" dataCellStyle="Hipervínculo"/>
    <tableColumn id="3" xr3:uid="{00000000-0010-0000-0100-000003000000}" name="FECHA DEL EVENTO" dataDxfId="0" dataCellStyle="Título 3 2"/>
    <tableColumn id="4" xr3:uid="{00000000-0010-0000-0100-000004000000}" name="DEPARTAMENTO_x000a_PROVINCIA  /  DISTRITO" dataDxfId="1" dataCellStyle="Título 3 2"/>
    <tableColumn id="5" xr3:uid="{00000000-0010-0000-0100-000005000000}" name="AFECTACIÓN" dataDxfId="54" dataCellStyle="Título 3 3"/>
    <tableColumn id="15" xr3:uid="{00000000-0010-0000-0100-00000F000000}" name="ESTADO" dataDxfId="53" dataCellStyle="Título 3 2"/>
    <tableColumn id="6" xr3:uid="{00000000-0010-0000-0100-000006000000}" name="METRAJE" dataDxfId="52" dataCellStyle="Millares"/>
    <tableColumn id="7" xr3:uid="{00000000-0010-0000-0100-000007000000}" name="EVENTO - OCURRENCIA / ACCIONES" dataDxfId="51" dataCellStyle="Título 3 3"/>
    <tableColumn id="8" xr3:uid="{00000000-0010-0000-0100-000008000000}" name="MAQUINARIA_x000a_(Cantidad/tipo)" dataDxfId="50" dataCellStyle="Título 3 3"/>
    <tableColumn id="9" xr3:uid="{00000000-0010-0000-0100-000009000000}" name="ADMINISTRACIÓN / RESPONSABLE" dataDxfId="49" dataCellStyle="Título 3 2"/>
    <tableColumn id="10" xr3:uid="{00000000-0010-0000-0100-00000A000000}" name="VER FOTO / VIDEO" dataDxfId="48" dataCellStyle="Hipervínculo"/>
    <tableColumn id="11" xr3:uid="{00000000-0010-0000-0100-00000B000000}" name="LATITUD" dataDxfId="47" dataCellStyle="Input Custom"/>
    <tableColumn id="12" xr3:uid="{00000000-0010-0000-0100-00000C000000}" name="LONGITUD" dataDxfId="46" dataCellStyle="Título 3 2"/>
    <tableColumn id="13" xr3:uid="{CC302188-F7DD-4896-90D7-5AC81061BE17}" name="DEE" dataDxfId="45"/>
  </tableColumns>
  <tableStyleInfo name="TableStyleMedium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2000000}" name="Tabla169" displayName="Tabla169" ref="A50:H51" totalsRowShown="0" headerRowDxfId="44" dataDxfId="42" headerRowBorderDxfId="43" tableBorderDxfId="41" totalsRowBorderDxfId="40" headerRowCellStyle="Título 3 2">
  <tableColumns count="8">
    <tableColumn id="1" xr3:uid="{00000000-0010-0000-0200-000001000000}" name="N°" dataDxfId="39" dataCellStyle="Normal 2 2 2 2 5"/>
    <tableColumn id="9" xr3:uid="{00000000-0010-0000-0200-000009000000}" name="CÓDIGO" dataDxfId="38"/>
    <tableColumn id="2" xr3:uid="{00000000-0010-0000-0200-000002000000}" name="UBICACIÓN" dataDxfId="37" dataCellStyle="Título 3 2"/>
    <tableColumn id="7" xr3:uid="{00000000-0010-0000-0200-000007000000}" name="Fecha" dataDxfId="36" dataCellStyle="Título 3 2"/>
    <tableColumn id="3" xr3:uid="{00000000-0010-0000-0200-000003000000}" name="AFECTACIÓN" dataDxfId="35" dataCellStyle="Título 3 3"/>
    <tableColumn id="4" xr3:uid="{00000000-0010-0000-0200-000004000000}" name="EVENTO - OCURRENCIA" dataDxfId="34" dataCellStyle="Normal 2 2 2 2 5"/>
    <tableColumn id="5" xr3:uid="{00000000-0010-0000-0200-000005000000}" name="ESTADO" dataDxfId="33" dataCellStyle="Título 3 2"/>
    <tableColumn id="6" xr3:uid="{00000000-0010-0000-0200-000006000000}" name="FUENTE" dataDxfId="32" dataCellStyle="Título 3 2"/>
  </tableColumns>
  <tableStyleInfo name="TableStyleMedium1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a3" displayName="Tabla3" ref="A63:H66" totalsRowShown="0" headerRowDxfId="31" dataDxfId="29" headerRowBorderDxfId="30" tableBorderDxfId="28" totalsRowBorderDxfId="27" headerRowCellStyle="Título 3 2">
  <tableColumns count="8">
    <tableColumn id="1" xr3:uid="{00000000-0010-0000-0300-000001000000}" name="N" dataDxfId="26"/>
    <tableColumn id="2" xr3:uid="{00000000-0010-0000-0300-000002000000}" name="CÓDIGO" dataDxfId="25"/>
    <tableColumn id="3" xr3:uid="{00000000-0010-0000-0300-000003000000}" name="FECHA DEL EVENTO" dataDxfId="24"/>
    <tableColumn id="4" xr3:uid="{00000000-0010-0000-0300-000004000000}" name="UBICACIÓN" dataDxfId="23"/>
    <tableColumn id="5" xr3:uid="{00000000-0010-0000-0300-000005000000}" name="AFECTACIÓN" dataDxfId="22"/>
    <tableColumn id="6" xr3:uid="{00000000-0010-0000-0300-000006000000}" name="EVENTO - OCURRENCIA" dataDxfId="21"/>
    <tableColumn id="7" xr3:uid="{00000000-0010-0000-0300-000007000000}" name="ESTADO" dataDxfId="20"/>
    <tableColumn id="8" xr3:uid="{00000000-0010-0000-0300-000008000000}" name="FUENTE" dataDxfId="19"/>
  </tableColumns>
  <tableStyleInfo name="TableStyleMedium1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4000000}" name="Tabla73" displayName="Tabla73" ref="A55:K58" totalsRowShown="0" headerRowDxfId="18" headerRowBorderDxfId="17" tableBorderDxfId="16" totalsRowBorderDxfId="15">
  <tableColumns count="11">
    <tableColumn id="1" xr3:uid="{00000000-0010-0000-0400-000001000000}" name="Nro." dataDxfId="14" dataCellStyle="Título 3 3"/>
    <tableColumn id="2" xr3:uid="{00000000-0010-0000-0400-000002000000}" name="VER MAPA" dataDxfId="13" dataCellStyle="Hipervínculo"/>
    <tableColumn id="3" xr3:uid="{00000000-0010-0000-0400-000003000000}" name="FECHA DEL EVENTO" dataDxfId="12" dataCellStyle="Título 3 3"/>
    <tableColumn id="4" xr3:uid="{00000000-0010-0000-0400-000004000000}" name="DEPARTAMENTO_x000a_PROVINCIA  /  DISTRITO" dataDxfId="11" dataCellStyle="Título 3 3"/>
    <tableColumn id="5" xr3:uid="{00000000-0010-0000-0400-000005000000}" name="AFECTACIÓN" dataDxfId="10" dataCellStyle="Título 3 3"/>
    <tableColumn id="6" xr3:uid="{00000000-0010-0000-0400-000006000000}" name="ESTADO" dataDxfId="9" dataCellStyle="Título 3 3"/>
    <tableColumn id="7" xr3:uid="{00000000-0010-0000-0400-000007000000}" name="EVENTO - OCURRENCIA" dataDxfId="8" dataCellStyle="Título 3 3"/>
    <tableColumn id="8" xr3:uid="{00000000-0010-0000-0400-000008000000}" name="FUENTE" dataDxfId="7" dataCellStyle="Título 3 3"/>
    <tableColumn id="11" xr3:uid="{00000000-0010-0000-0400-00000B000000}" name="VER FOTO / VIDEO" dataDxfId="6" dataCellStyle="Título 3 3"/>
    <tableColumn id="9" xr3:uid="{00000000-0010-0000-0400-000009000000}" name="LATITUD" dataDxfId="5" dataCellStyle="Millares"/>
    <tableColumn id="10" xr3:uid="{00000000-0010-0000-0400-00000A000000}" name="LONGITUD" dataDxfId="4" dataCellStyle="Título 3 3"/>
  </tableColumns>
  <tableStyleInfo name="TableStyleMedium1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aecoe.mtc.gob.pe/visor"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arsaecoe.mtc.gob.pe/vial/VIAL_I_VIALES005227_20260119080118.pdf" TargetMode="External"/><Relationship Id="rId299" Type="http://schemas.openxmlformats.org/officeDocument/2006/relationships/hyperlink" Target="https://arsaecoe.mtc.gob.pe/vial/VIAL_R_VIALES005473_20260217035130.pdf" TargetMode="External"/><Relationship Id="rId303" Type="http://schemas.openxmlformats.org/officeDocument/2006/relationships/hyperlink" Target="https://arsaecoe.mtc.gob.pe/vial/VIAL_R_VIALES005476_20260217113911.pdf" TargetMode="External"/><Relationship Id="rId21" Type="http://schemas.openxmlformats.org/officeDocument/2006/relationships/hyperlink" Target="https://arsaecoe.mtc.gob.pe/vial/VIAL_R_VIALES004520_20250823011736.pdf" TargetMode="External"/><Relationship Id="rId42" Type="http://schemas.openxmlformats.org/officeDocument/2006/relationships/hyperlink" Target="https://arsaecoe.mtc.gob.pe/vial/VIAL_I_VIALES004837_20251106101525.pdf" TargetMode="External"/><Relationship Id="rId63" Type="http://schemas.openxmlformats.org/officeDocument/2006/relationships/hyperlink" Target="https://arsaecoe.mtc.gob.pe/vial/VIAL_I_VIALES005022_20251212034423.pdf" TargetMode="External"/><Relationship Id="rId84" Type="http://schemas.openxmlformats.org/officeDocument/2006/relationships/hyperlink" Target="https://arsaecoe.mtc.gob.pe/vial/VIAL_R_VIALES005157_20260113045458.pdf" TargetMode="External"/><Relationship Id="rId138" Type="http://schemas.openxmlformats.org/officeDocument/2006/relationships/hyperlink" Target="https://arsaecoe.mtc.gob.pe/vial/VIAL_I_VIALES005278_20260127094949.pdf" TargetMode="External"/><Relationship Id="rId159" Type="http://schemas.openxmlformats.org/officeDocument/2006/relationships/hyperlink" Target="https://arsaecoe.mtc.gob.pe/vial/VIAL_I_VIALES005297_20260128102217.pdf" TargetMode="External"/><Relationship Id="rId324" Type="http://schemas.openxmlformats.org/officeDocument/2006/relationships/hyperlink" Target="https://arsaecoe.mtc.gob.pe/vial/VIAL_R_VIALES005491_20260219011340.pdf" TargetMode="External"/><Relationship Id="rId345" Type="http://schemas.openxmlformats.org/officeDocument/2006/relationships/hyperlink" Target="https://arsaecoe.mtc.gob.pe/vial/VIAL_I_VIALES005504_20260219071026.pdf" TargetMode="External"/><Relationship Id="rId366" Type="http://schemas.openxmlformats.org/officeDocument/2006/relationships/hyperlink" Target="https://arsaecoe.mtc.gob.pe/vial/VIAL_R_VIALES005514_20260220030325.pdf" TargetMode="External"/><Relationship Id="rId170" Type="http://schemas.openxmlformats.org/officeDocument/2006/relationships/hyperlink" Target="https://arsaecoe.mtc.gob.pe/vial/VIAL_I_VIALES005313_20260130102506.pdf" TargetMode="External"/><Relationship Id="rId191" Type="http://schemas.openxmlformats.org/officeDocument/2006/relationships/hyperlink" Target="https://arsaecoe.mtc.gob.pe/vial/VIAL_R_VIALES005357_20260202102855.pdf" TargetMode="External"/><Relationship Id="rId205" Type="http://schemas.openxmlformats.org/officeDocument/2006/relationships/hyperlink" Target="https://arsaecoe.mtc.gob.pe/vial/VIAL_R_VIALES005367_20260203045818.pdf" TargetMode="External"/><Relationship Id="rId226" Type="http://schemas.openxmlformats.org/officeDocument/2006/relationships/hyperlink" Target="https://arsaecoe.mtc.gob.pe/vial/VIAL_I_VIALES005391_20260206085409.pdf" TargetMode="External"/><Relationship Id="rId247" Type="http://schemas.openxmlformats.org/officeDocument/2006/relationships/hyperlink" Target="https://arsaecoe.mtc.gob.pe/vial/VIAL_I_VIALES005415_20260209024640.pdf" TargetMode="External"/><Relationship Id="rId107" Type="http://schemas.openxmlformats.org/officeDocument/2006/relationships/hyperlink" Target="https://arsaecoe.mtc.gob.pe/vial/VIAL_I_VIALES005209_20260117064610.pdf" TargetMode="External"/><Relationship Id="rId268" Type="http://schemas.openxmlformats.org/officeDocument/2006/relationships/hyperlink" Target="https://arsaecoe.mtc.gob.pe/vial/VIAL_R_VIALES005436_20260212030445.pdf" TargetMode="External"/><Relationship Id="rId289" Type="http://schemas.openxmlformats.org/officeDocument/2006/relationships/hyperlink" Target="https://arsaecoe.mtc.gob.pe/vial/VIAL_I_VIALES005457_20260216034400.pdf" TargetMode="External"/><Relationship Id="rId11" Type="http://schemas.openxmlformats.org/officeDocument/2006/relationships/hyperlink" Target="https://arsaecoe.mtc.gob.pe/vial/VIAL_R_M2303398_20230904111932.pdf" TargetMode="External"/><Relationship Id="rId32" Type="http://schemas.openxmlformats.org/officeDocument/2006/relationships/hyperlink" Target="https://arsaecoe.mtc.gob.pe/vial/VIAL_R_VIALES004786_20251022045002.pdf" TargetMode="External"/><Relationship Id="rId53" Type="http://schemas.openxmlformats.org/officeDocument/2006/relationships/hyperlink" Target="https://arsaecoe.mtc.gob.pe/vial/VIAL_I_VIALES005001_20251207093426.pdf" TargetMode="External"/><Relationship Id="rId74" Type="http://schemas.openxmlformats.org/officeDocument/2006/relationships/hyperlink" Target="https://arsaecoe.mtc.gob.pe/vial/VIAL_R_VIALES005093_20251231124415.pdf" TargetMode="External"/><Relationship Id="rId128" Type="http://schemas.openxmlformats.org/officeDocument/2006/relationships/hyperlink" Target="https://arsaecoe.mtc.gob.pe/vial/VIAL_R_VIALES005251_20260122091220.pdf" TargetMode="External"/><Relationship Id="rId149" Type="http://schemas.openxmlformats.org/officeDocument/2006/relationships/hyperlink" Target="https://arsaecoe.mtc.gob.pe/vial/VIAL_I_VIALES005289_20260128030955.pdf" TargetMode="External"/><Relationship Id="rId314" Type="http://schemas.openxmlformats.org/officeDocument/2006/relationships/hyperlink" Target="https://arsaecoe.mtc.gob.pe/vial/VIAL_I_VIALES005486_20260219090304.pdf" TargetMode="External"/><Relationship Id="rId335" Type="http://schemas.openxmlformats.org/officeDocument/2006/relationships/hyperlink" Target="https://arsaecoe.mtc.gob.pe/vial/VIAL_I_VIALES005501_20260219023515.pdf" TargetMode="External"/><Relationship Id="rId356" Type="http://schemas.openxmlformats.org/officeDocument/2006/relationships/hyperlink" Target="https://arsaecoe.mtc.gob.pe/vial/VIAL_R_VIALES005509_20260220083001.pdf" TargetMode="External"/><Relationship Id="rId377" Type="http://schemas.openxmlformats.org/officeDocument/2006/relationships/hyperlink" Target="https://arsaecoe.mtc.gob.pe/vial/VIAL_I_VIALES005519_20260220054859.pdf" TargetMode="External"/><Relationship Id="rId5" Type="http://schemas.openxmlformats.org/officeDocument/2006/relationships/hyperlink" Target="https://arsaecoe.mtc.gob.pe/vial/VIAL_I_VIALES002932_20250117041637.pdf" TargetMode="External"/><Relationship Id="rId95" Type="http://schemas.openxmlformats.org/officeDocument/2006/relationships/hyperlink" Target="https://arsaecoe.mtc.gob.pe/vial/VIAL_R_VIALES005193_20260116025044.pdf" TargetMode="External"/><Relationship Id="rId160" Type="http://schemas.openxmlformats.org/officeDocument/2006/relationships/hyperlink" Target="https://arsaecoe.mtc.gob.pe/vial/VIAL_I_VIALES005287_20260128102645.pdf" TargetMode="External"/><Relationship Id="rId181" Type="http://schemas.openxmlformats.org/officeDocument/2006/relationships/hyperlink" Target="https://arsaecoe.mtc.gob.pe/vial/VIAL_I_VIALES005329_20260131101447.pdf" TargetMode="External"/><Relationship Id="rId216" Type="http://schemas.openxmlformats.org/officeDocument/2006/relationships/hyperlink" Target="https://arsaecoe.mtc.gob.pe/vial/VIAL_I_VIALES005382_20260205031220.pdf" TargetMode="External"/><Relationship Id="rId237" Type="http://schemas.openxmlformats.org/officeDocument/2006/relationships/hyperlink" Target="https://arsaecoe.mtc.gob.pe/vial/VIAL_R_VIALES005410_20260210090352.pdf" TargetMode="External"/><Relationship Id="rId258" Type="http://schemas.openxmlformats.org/officeDocument/2006/relationships/hyperlink" Target="https://arsaecoe.mtc.gob.pe/vial/VIAL_R_VIALES005426_20260211110101.pdf" TargetMode="External"/><Relationship Id="rId279" Type="http://schemas.openxmlformats.org/officeDocument/2006/relationships/hyperlink" Target="https://arsaecoe.mtc.gob.pe/vial/VIAL_I_VIALES005447_20260214095024.pdf" TargetMode="External"/><Relationship Id="rId22" Type="http://schemas.openxmlformats.org/officeDocument/2006/relationships/hyperlink" Target="https://arsaecoe.mtc.gob.pe/vial/VIAL_R_VIALES004521_20250823012849.pdf" TargetMode="External"/><Relationship Id="rId43" Type="http://schemas.openxmlformats.org/officeDocument/2006/relationships/hyperlink" Target="https://arsaecoe.mtc.gob.pe/vial/VIAL_I_VIALES004838_20251107084951.pdf" TargetMode="External"/><Relationship Id="rId64" Type="http://schemas.openxmlformats.org/officeDocument/2006/relationships/hyperlink" Target="https://arsaecoe.mtc.gob.pe/vial/VIAL_R_VIALES005023_20251212064657.pdf" TargetMode="External"/><Relationship Id="rId118" Type="http://schemas.openxmlformats.org/officeDocument/2006/relationships/hyperlink" Target="https://arsaecoe.mtc.gob.pe/vial/VIAL_R_VIALES005230_20260120100714.pdf" TargetMode="External"/><Relationship Id="rId139" Type="http://schemas.openxmlformats.org/officeDocument/2006/relationships/hyperlink" Target="https://arsaecoe.mtc.gob.pe/vial/VIAL_R_VIALES005278_20260127094949.pdf" TargetMode="External"/><Relationship Id="rId290" Type="http://schemas.openxmlformats.org/officeDocument/2006/relationships/hyperlink" Target="https://arsaecoe.mtc.gob.pe/vial/VIAL_R_VIALES005455_20260216045348.pdf" TargetMode="External"/><Relationship Id="rId304" Type="http://schemas.openxmlformats.org/officeDocument/2006/relationships/hyperlink" Target="https://arsaecoe.mtc.gob.pe/vial/VIAL_I_VIALES005476_20260218054058.pdf" TargetMode="External"/><Relationship Id="rId325" Type="http://schemas.openxmlformats.org/officeDocument/2006/relationships/hyperlink" Target="https://arsaecoe.mtc.gob.pe/vial/VIAL_I_VIALES005491_20260219105847.pdf" TargetMode="External"/><Relationship Id="rId346" Type="http://schemas.openxmlformats.org/officeDocument/2006/relationships/hyperlink" Target="https://arsaecoe.mtc.gob.pe/vial/VIAL_R_VIALES005505_20260219072105.pdf" TargetMode="External"/><Relationship Id="rId367" Type="http://schemas.openxmlformats.org/officeDocument/2006/relationships/hyperlink" Target="https://arsaecoe.mtc.gob.pe/vial/VIAL_I_VIALES005514_20260220030325.pdf" TargetMode="External"/><Relationship Id="rId85" Type="http://schemas.openxmlformats.org/officeDocument/2006/relationships/hyperlink" Target="https://arsaecoe.mtc.gob.pe/vial/VIAL_I_VIALES005153_20260114011907.pdf" TargetMode="External"/><Relationship Id="rId150" Type="http://schemas.openxmlformats.org/officeDocument/2006/relationships/hyperlink" Target="https://arsaecoe.mtc.gob.pe/vial/VIAL_R_VIALES005295_20260128045244.pdf" TargetMode="External"/><Relationship Id="rId171" Type="http://schemas.openxmlformats.org/officeDocument/2006/relationships/hyperlink" Target="https://arsaecoe.mtc.gob.pe/vial/VIAL_R_VIALES005320_20260130121122.pdf" TargetMode="External"/><Relationship Id="rId192" Type="http://schemas.openxmlformats.org/officeDocument/2006/relationships/hyperlink" Target="https://arsaecoe.mtc.gob.pe/vial/VIAL_I_VIALES005357_20260202102855.pdf" TargetMode="External"/><Relationship Id="rId206" Type="http://schemas.openxmlformats.org/officeDocument/2006/relationships/hyperlink" Target="https://arsaecoe.mtc.gob.pe/vial/VIAL_I_VIALES005367_20260203045818.pdf" TargetMode="External"/><Relationship Id="rId227" Type="http://schemas.openxmlformats.org/officeDocument/2006/relationships/hyperlink" Target="https://arsaecoe.mtc.gob.pe/vial/VIAL_R_VIALES005382_20260205122152.pdf" TargetMode="External"/><Relationship Id="rId248" Type="http://schemas.openxmlformats.org/officeDocument/2006/relationships/hyperlink" Target="https://arsaecoe.mtc.gob.pe/vial/VIAL_R_VIALES005416_20260209064530.pdf" TargetMode="External"/><Relationship Id="rId269" Type="http://schemas.openxmlformats.org/officeDocument/2006/relationships/hyperlink" Target="https://arsaecoe.mtc.gob.pe/vial/VIAL_R_VIALES005438_20260212042750.pdf" TargetMode="External"/><Relationship Id="rId12" Type="http://schemas.openxmlformats.org/officeDocument/2006/relationships/hyperlink" Target="https://arsaecoe.mtc.gob.pe/vial/VIAL_R_M230465_20230411052549.pdf" TargetMode="External"/><Relationship Id="rId33" Type="http://schemas.openxmlformats.org/officeDocument/2006/relationships/hyperlink" Target="https://arsaecoe.mtc.gob.pe/vial/VIAL_I_VIALES004786_20251022094157.pdf" TargetMode="External"/><Relationship Id="rId108" Type="http://schemas.openxmlformats.org/officeDocument/2006/relationships/hyperlink" Target="https://arsaecoe.mtc.gob.pe/vial/VIAL_I_VIALES005215_20260118112312.pdf" TargetMode="External"/><Relationship Id="rId129" Type="http://schemas.openxmlformats.org/officeDocument/2006/relationships/hyperlink" Target="https://arsaecoe.mtc.gob.pe/vial/VIAL_I_VIALES005251_20260122081756.pdf" TargetMode="External"/><Relationship Id="rId280" Type="http://schemas.openxmlformats.org/officeDocument/2006/relationships/hyperlink" Target="https://arsaecoe.mtc.gob.pe/vial/VIAL_R_VIALES005449_20260215084237.pdf" TargetMode="External"/><Relationship Id="rId315" Type="http://schemas.openxmlformats.org/officeDocument/2006/relationships/hyperlink" Target="https://arsaecoe.mtc.gob.pe/vial/VIAL_I_VIALES005489_20260219102248.pdf" TargetMode="External"/><Relationship Id="rId336" Type="http://schemas.openxmlformats.org/officeDocument/2006/relationships/hyperlink" Target="https://arsaecoe.mtc.gob.pe/vial/VIAL_R_VIALES005502_20260219032602.pdf" TargetMode="External"/><Relationship Id="rId357" Type="http://schemas.openxmlformats.org/officeDocument/2006/relationships/hyperlink" Target="https://arsaecoe.mtc.gob.pe/vial/VIAL_I_VIALES005509_20260220083002.pdf" TargetMode="External"/><Relationship Id="rId54" Type="http://schemas.openxmlformats.org/officeDocument/2006/relationships/hyperlink" Target="https://arsaecoe.mtc.gob.pe/vial/VIAL_R_VIALES005007_20251207072536.pdf" TargetMode="External"/><Relationship Id="rId75" Type="http://schemas.openxmlformats.org/officeDocument/2006/relationships/hyperlink" Target="https://arsaecoe.mtc.gob.pe/vial/VIAL_I_VIALES005093_20251231124415.pdf" TargetMode="External"/><Relationship Id="rId96" Type="http://schemas.openxmlformats.org/officeDocument/2006/relationships/hyperlink" Target="https://arsaecoe.mtc.gob.pe/vial/VIAL_I_VIALES005193_20260117114345.pdf" TargetMode="External"/><Relationship Id="rId140" Type="http://schemas.openxmlformats.org/officeDocument/2006/relationships/hyperlink" Target="https://arsaecoe.mtc.gob.pe/vial/VIAL_R_VIALES005280_20260127064919.pdf" TargetMode="External"/><Relationship Id="rId161" Type="http://schemas.openxmlformats.org/officeDocument/2006/relationships/hyperlink" Target="https://arsaecoe.mtc.gob.pe/vial/VIAL_I_VIALES005291_20260131121624.pdf" TargetMode="External"/><Relationship Id="rId182" Type="http://schemas.openxmlformats.org/officeDocument/2006/relationships/hyperlink" Target="https://arsaecoe.mtc.gob.pe/vial/VIAL_I_VIALES005330_20260208063310.pdf" TargetMode="External"/><Relationship Id="rId217" Type="http://schemas.openxmlformats.org/officeDocument/2006/relationships/hyperlink" Target="https://arsaecoe.mtc.gob.pe/vial/VIAL_I_VIALES005346_20260202103452.pdf" TargetMode="External"/><Relationship Id="rId378" Type="http://schemas.openxmlformats.org/officeDocument/2006/relationships/printerSettings" Target="../printerSettings/printerSettings2.bin"/><Relationship Id="rId6" Type="http://schemas.openxmlformats.org/officeDocument/2006/relationships/hyperlink" Target="https://arsaecoe.mtc.gob.pe/vial/VIAL_R_VIALES003321_20250303063404.pdf" TargetMode="External"/><Relationship Id="rId238" Type="http://schemas.openxmlformats.org/officeDocument/2006/relationships/hyperlink" Target="https://arsaecoe.mtc.gob.pe/vial/VIAL_I_VIALES005410_20260210090352.pdf" TargetMode="External"/><Relationship Id="rId259" Type="http://schemas.openxmlformats.org/officeDocument/2006/relationships/hyperlink" Target="https://arsaecoe.mtc.gob.pe/vial/VIAL_I_VIALES005426_20260211110707.pdf" TargetMode="External"/><Relationship Id="rId23" Type="http://schemas.openxmlformats.org/officeDocument/2006/relationships/hyperlink" Target="https://arsaecoe.mtc.gob.pe/vial/VIAL_R_VIALES004522_20250823013535.pdf" TargetMode="External"/><Relationship Id="rId119" Type="http://schemas.openxmlformats.org/officeDocument/2006/relationships/hyperlink" Target="https://arsaecoe.mtc.gob.pe/vial/VIAL_I_VIALES005230_20260120100714.pdf" TargetMode="External"/><Relationship Id="rId270" Type="http://schemas.openxmlformats.org/officeDocument/2006/relationships/hyperlink" Target="https://arsaecoe.mtc.gob.pe/vial/VIAL_I_VIALES005438_20260212061635.pdf" TargetMode="External"/><Relationship Id="rId291" Type="http://schemas.openxmlformats.org/officeDocument/2006/relationships/hyperlink" Target="https://arsaecoe.mtc.gob.pe/vial/VIAL_I_VIALES005455_20260216115858.pdf" TargetMode="External"/><Relationship Id="rId305" Type="http://schemas.openxmlformats.org/officeDocument/2006/relationships/hyperlink" Target="https://arsaecoe.mtc.gob.pe/vial/VIAL_I_VIALES005472_20260218064026.pdf" TargetMode="External"/><Relationship Id="rId326" Type="http://schemas.openxmlformats.org/officeDocument/2006/relationships/hyperlink" Target="https://arsaecoe.mtc.gob.pe/vial/VIAL_R_VIALES005480_20260219012415.pdf" TargetMode="External"/><Relationship Id="rId347" Type="http://schemas.openxmlformats.org/officeDocument/2006/relationships/hyperlink" Target="https://arsaecoe.mtc.gob.pe/vial/VIAL_R_VIALES005506_20260219075314.pdf" TargetMode="External"/><Relationship Id="rId44" Type="http://schemas.openxmlformats.org/officeDocument/2006/relationships/hyperlink" Target="https://arsaecoe.mtc.gob.pe/vial/VIAL_R_VIALES004844_20251107055041.pdf" TargetMode="External"/><Relationship Id="rId65" Type="http://schemas.openxmlformats.org/officeDocument/2006/relationships/hyperlink" Target="https://arsaecoe.mtc.gob.pe/vial/VIAL_I_VIALES005023_20251212040059.pdf" TargetMode="External"/><Relationship Id="rId86" Type="http://schemas.openxmlformats.org/officeDocument/2006/relationships/hyperlink" Target="https://arsaecoe.mtc.gob.pe/vial/VIAL_R_VIALES005165_20260114052922.pdf" TargetMode="External"/><Relationship Id="rId130" Type="http://schemas.openxmlformats.org/officeDocument/2006/relationships/hyperlink" Target="https://arsaecoe.mtc.gob.pe/vial/VIAL_R_VIALES005252_20260122090220.pdf" TargetMode="External"/><Relationship Id="rId151" Type="http://schemas.openxmlformats.org/officeDocument/2006/relationships/hyperlink" Target="https://arsaecoe.mtc.gob.pe/vial/VIAL_R_VIALES005292_20260128042209.pdf" TargetMode="External"/><Relationship Id="rId368" Type="http://schemas.openxmlformats.org/officeDocument/2006/relationships/hyperlink" Target="https://arsaecoe.mtc.gob.pe/vial/VIAL_R_VIALES005515_20260220033142.pdf" TargetMode="External"/><Relationship Id="rId172" Type="http://schemas.openxmlformats.org/officeDocument/2006/relationships/hyperlink" Target="https://arsaecoe.mtc.gob.pe/vial/VIAL_I_VIALES005320_20260130121122.pdf" TargetMode="External"/><Relationship Id="rId193" Type="http://schemas.openxmlformats.org/officeDocument/2006/relationships/hyperlink" Target="https://arsaecoe.mtc.gob.pe/vial/VIAL_I_VIALES005354_20260202104604.pdf" TargetMode="External"/><Relationship Id="rId207" Type="http://schemas.openxmlformats.org/officeDocument/2006/relationships/hyperlink" Target="https://arsaecoe.mtc.gob.pe/vial/VIAL_R_VIALES005370_20260204061525.pdf" TargetMode="External"/><Relationship Id="rId228" Type="http://schemas.openxmlformats.org/officeDocument/2006/relationships/hyperlink" Target="https://arsaecoe.mtc.gob.pe/vial/VIAL_R_VIALES005396_20260207101116.pdf" TargetMode="External"/><Relationship Id="rId249" Type="http://schemas.openxmlformats.org/officeDocument/2006/relationships/hyperlink" Target="https://arsaecoe.mtc.gob.pe/vial/VIAL_R_VIALES005417_20260209064600.pdf" TargetMode="External"/><Relationship Id="rId13" Type="http://schemas.openxmlformats.org/officeDocument/2006/relationships/hyperlink" Target="https://arsaecoe.mtc.gob.pe/vial/VIAL_R_VIALES001486_20251226054416.pdf" TargetMode="External"/><Relationship Id="rId109" Type="http://schemas.openxmlformats.org/officeDocument/2006/relationships/hyperlink" Target="https://arsaecoe.mtc.gob.pe/vial/VIAL_I_VIALES005215_20260121035838.pdf" TargetMode="External"/><Relationship Id="rId260" Type="http://schemas.openxmlformats.org/officeDocument/2006/relationships/hyperlink" Target="https://arsaecoe.mtc.gob.pe/vial/VIAL_R_VIALES005427_20260211011119.pdf" TargetMode="External"/><Relationship Id="rId281" Type="http://schemas.openxmlformats.org/officeDocument/2006/relationships/hyperlink" Target="https://arsaecoe.mtc.gob.pe/vial/VIAL_I_VIALES005449_20260215103354.pdf" TargetMode="External"/><Relationship Id="rId316" Type="http://schemas.openxmlformats.org/officeDocument/2006/relationships/hyperlink" Target="https://arsaecoe.mtc.gob.pe/vial/VIAL_R_VIALES005489_20260219102248.pdf" TargetMode="External"/><Relationship Id="rId337" Type="http://schemas.openxmlformats.org/officeDocument/2006/relationships/hyperlink" Target="https://arsaecoe.mtc.gob.pe/vial/VIAL_I_VIALES005502_20260219032602.pdf" TargetMode="External"/><Relationship Id="rId34" Type="http://schemas.openxmlformats.org/officeDocument/2006/relationships/hyperlink" Target="https://arsaecoe.mtc.gob.pe/vial/VIAL_I_VIALES004785_20251022094446.pdf" TargetMode="External"/><Relationship Id="rId55" Type="http://schemas.openxmlformats.org/officeDocument/2006/relationships/hyperlink" Target="https://arsaecoe.mtc.gob.pe/vial/VIAL_I_VIALES005007_20251211125922.pdf" TargetMode="External"/><Relationship Id="rId76" Type="http://schemas.openxmlformats.org/officeDocument/2006/relationships/hyperlink" Target="https://arsaecoe.mtc.gob.pe/vial/VIAL_I_VIALES005091_20251231043252.pdf" TargetMode="External"/><Relationship Id="rId97" Type="http://schemas.openxmlformats.org/officeDocument/2006/relationships/hyperlink" Target="https://arsaecoe.mtc.gob.pe/vial/VIAL_R_VIALES005197_20260116095219.pdf" TargetMode="External"/><Relationship Id="rId120" Type="http://schemas.openxmlformats.org/officeDocument/2006/relationships/hyperlink" Target="https://arsaecoe.mtc.gob.pe/vial/VIAL_R_VIALES005234_20260120022156.pdf" TargetMode="External"/><Relationship Id="rId141" Type="http://schemas.openxmlformats.org/officeDocument/2006/relationships/hyperlink" Target="https://arsaecoe.mtc.gob.pe/vial/VIAL_I_VIALES005280_20260206112809.pdf" TargetMode="External"/><Relationship Id="rId358" Type="http://schemas.openxmlformats.org/officeDocument/2006/relationships/hyperlink" Target="https://arsaecoe.mtc.gob.pe/vial/VIAL_R_VIALES005510_20260220092312.pdf" TargetMode="External"/><Relationship Id="rId379" Type="http://schemas.openxmlformats.org/officeDocument/2006/relationships/drawing" Target="../drawings/drawing2.xml"/><Relationship Id="rId7" Type="http://schemas.openxmlformats.org/officeDocument/2006/relationships/hyperlink" Target="https://arsaecoe.mtc.gob.pe/vial/VIAL_R_VIALES003538_20250320040427.pdf" TargetMode="External"/><Relationship Id="rId162" Type="http://schemas.openxmlformats.org/officeDocument/2006/relationships/hyperlink" Target="https://arsaecoe.mtc.gob.pe/vial/VIAL_I_VIALES005288_20260128103612.pdf" TargetMode="External"/><Relationship Id="rId183" Type="http://schemas.openxmlformats.org/officeDocument/2006/relationships/hyperlink" Target="https://arsaecoe.mtc.gob.pe/vial/VIAL_I_VIALES005333_20260131051919.pdf" TargetMode="External"/><Relationship Id="rId218" Type="http://schemas.openxmlformats.org/officeDocument/2006/relationships/hyperlink" Target="https://arsaecoe.mtc.gob.pe/vial/VIAL_R_VIALES005346_20260202101608.pdf" TargetMode="External"/><Relationship Id="rId239" Type="http://schemas.openxmlformats.org/officeDocument/2006/relationships/hyperlink" Target="https://arsaecoe.mtc.gob.pe/vial/VIAL_R_VIALES005411_20260209105201.pdf" TargetMode="External"/><Relationship Id="rId250" Type="http://schemas.openxmlformats.org/officeDocument/2006/relationships/hyperlink" Target="https://arsaecoe.mtc.gob.pe/vial/VIAL_I_VIALES005416_20260209064702.pdf" TargetMode="External"/><Relationship Id="rId271" Type="http://schemas.openxmlformats.org/officeDocument/2006/relationships/hyperlink" Target="https://arsaecoe.mtc.gob.pe/vial/VIAL_I_VIALES005436_20260212061554.pdf" TargetMode="External"/><Relationship Id="rId292" Type="http://schemas.openxmlformats.org/officeDocument/2006/relationships/hyperlink" Target="https://arsaecoe.mtc.gob.pe/vial/VIAL_R_VIALES005465_20260216055239.pdf" TargetMode="External"/><Relationship Id="rId306" Type="http://schemas.openxmlformats.org/officeDocument/2006/relationships/hyperlink" Target="https://arsaecoe.mtc.gob.pe/vial/VIAL_I_VIALES005477_20260218112650.pdf" TargetMode="External"/><Relationship Id="rId24" Type="http://schemas.openxmlformats.org/officeDocument/2006/relationships/hyperlink" Target="https://arsaecoe.mtc.gob.pe/vial/VIAL_R_VIALES004523_20250823013903.pdf" TargetMode="External"/><Relationship Id="rId45" Type="http://schemas.openxmlformats.org/officeDocument/2006/relationships/hyperlink" Target="https://arsaecoe.mtc.gob.pe/vial/VIAL_I_VIALES004844_20251107055041.pdf" TargetMode="External"/><Relationship Id="rId66" Type="http://schemas.openxmlformats.org/officeDocument/2006/relationships/hyperlink" Target="https://arsaecoe.mtc.gob.pe/vial/VIAL_R_VIALES005031_20251215012133.pdf" TargetMode="External"/><Relationship Id="rId87" Type="http://schemas.openxmlformats.org/officeDocument/2006/relationships/hyperlink" Target="https://arsaecoe.mtc.gob.pe/vial/VIAL_R_VIALES005170_20260114101016.pdf" TargetMode="External"/><Relationship Id="rId110" Type="http://schemas.openxmlformats.org/officeDocument/2006/relationships/hyperlink" Target="https://arsaecoe.mtc.gob.pe/vial/VIAL_R_VIALES005224_20260119072532.pdf" TargetMode="External"/><Relationship Id="rId131" Type="http://schemas.openxmlformats.org/officeDocument/2006/relationships/hyperlink" Target="https://arsaecoe.mtc.gob.pe/vial/VIAL_I_VIALES005252_20260122090220.pdf" TargetMode="External"/><Relationship Id="rId327" Type="http://schemas.openxmlformats.org/officeDocument/2006/relationships/hyperlink" Target="https://arsaecoe.mtc.gob.pe/vial/VIAL_I_VIALES005480_20260218045504.pdf" TargetMode="External"/><Relationship Id="rId348" Type="http://schemas.openxmlformats.org/officeDocument/2006/relationships/hyperlink" Target="https://arsaecoe.mtc.gob.pe/vial/VIAL_I_VIALES005506_20260219075314.pdf" TargetMode="External"/><Relationship Id="rId369" Type="http://schemas.openxmlformats.org/officeDocument/2006/relationships/hyperlink" Target="https://arsaecoe.mtc.gob.pe/vial/VIAL_I_VIALES005515_20260220033142.pdf" TargetMode="External"/><Relationship Id="rId152" Type="http://schemas.openxmlformats.org/officeDocument/2006/relationships/hyperlink" Target="https://arsaecoe.mtc.gob.pe/vial/VIAL_I_VIALES005292_20260128042209.pdf" TargetMode="External"/><Relationship Id="rId173" Type="http://schemas.openxmlformats.org/officeDocument/2006/relationships/hyperlink" Target="https://arsaecoe.mtc.gob.pe/vial/VIAL_I_VIALES005316_20260131124007.pdf" TargetMode="External"/><Relationship Id="rId194" Type="http://schemas.openxmlformats.org/officeDocument/2006/relationships/hyperlink" Target="https://arsaecoe.mtc.gob.pe/vial/VIAL_R_VIALES005358_20260203111939.pdf" TargetMode="External"/><Relationship Id="rId208" Type="http://schemas.openxmlformats.org/officeDocument/2006/relationships/hyperlink" Target="https://arsaecoe.mtc.gob.pe/vial/VIAL_I_VIALES005370_20260204061926.pdf" TargetMode="External"/><Relationship Id="rId229" Type="http://schemas.openxmlformats.org/officeDocument/2006/relationships/hyperlink" Target="https://arsaecoe.mtc.gob.pe/vial/VIAL_R_VIALES005398_20260207055619.pdf" TargetMode="External"/><Relationship Id="rId380" Type="http://schemas.openxmlformats.org/officeDocument/2006/relationships/table" Target="../tables/table2.xml"/><Relationship Id="rId240" Type="http://schemas.openxmlformats.org/officeDocument/2006/relationships/hyperlink" Target="https://arsaecoe.mtc.gob.pe/vial/VIAL_I_VIALES005411_20260209105201.pdf" TargetMode="External"/><Relationship Id="rId261" Type="http://schemas.openxmlformats.org/officeDocument/2006/relationships/hyperlink" Target="https://arsaecoe.mtc.gob.pe/vial/VIAL_I_VIALES005427_20260211045959.pdf" TargetMode="External"/><Relationship Id="rId14" Type="http://schemas.openxmlformats.org/officeDocument/2006/relationships/hyperlink" Target="https://arsaecoe.mtc.gob.pe/vial/VIAL_R_M210248_20230403102345.pdf" TargetMode="External"/><Relationship Id="rId35" Type="http://schemas.openxmlformats.org/officeDocument/2006/relationships/hyperlink" Target="https://arsaecoe.mtc.gob.pe/vial/VIAL_R_VIALES004790_20251023115554.pdf" TargetMode="External"/><Relationship Id="rId56" Type="http://schemas.openxmlformats.org/officeDocument/2006/relationships/hyperlink" Target="https://arsaecoe.mtc.gob.pe/vial/VIAL_R_VIALES005017_20251211042650.pdf" TargetMode="External"/><Relationship Id="rId77" Type="http://schemas.openxmlformats.org/officeDocument/2006/relationships/hyperlink" Target="https://saecoe.mtc.gob.pe/visor" TargetMode="External"/><Relationship Id="rId100" Type="http://schemas.openxmlformats.org/officeDocument/2006/relationships/hyperlink" Target="https://arsaecoe.mtc.gob.pe/vial/VIAL_I_VIALES005198_20260116100347.pdf" TargetMode="External"/><Relationship Id="rId282" Type="http://schemas.openxmlformats.org/officeDocument/2006/relationships/hyperlink" Target="https://arsaecoe.mtc.gob.pe/vial/VIAL_R_VIALES005451_20260215025344.pdf" TargetMode="External"/><Relationship Id="rId317" Type="http://schemas.openxmlformats.org/officeDocument/2006/relationships/hyperlink" Target="https://arsaecoe.mtc.gob.pe/vial/VIAL_R_VIALES005490_20260219104621.pdf" TargetMode="External"/><Relationship Id="rId338" Type="http://schemas.openxmlformats.org/officeDocument/2006/relationships/hyperlink" Target="https://arsaecoe.mtc.gob.pe/vial/VIAL_I_VIALES005496_20260219043343.pdf" TargetMode="External"/><Relationship Id="rId359" Type="http://schemas.openxmlformats.org/officeDocument/2006/relationships/hyperlink" Target="https://arsaecoe.mtc.gob.pe/vial/VIAL_I_VIALES005510_20260220101603.pdf" TargetMode="External"/><Relationship Id="rId8" Type="http://schemas.openxmlformats.org/officeDocument/2006/relationships/hyperlink" Target="https://arsaecoe.mtc.gob.pe/vial/VIAL_I_VIALES003538_20250323042351.pdf" TargetMode="External"/><Relationship Id="rId98" Type="http://schemas.openxmlformats.org/officeDocument/2006/relationships/hyperlink" Target="https://arsaecoe.mtc.gob.pe/vial/VIAL_I_VIALES005197_20260116094835.pdf" TargetMode="External"/><Relationship Id="rId121" Type="http://schemas.openxmlformats.org/officeDocument/2006/relationships/hyperlink" Target="https://arsaecoe.mtc.gob.pe/vial/VIAL_I_VIALES005234_20260120022157.pdf" TargetMode="External"/><Relationship Id="rId142" Type="http://schemas.openxmlformats.org/officeDocument/2006/relationships/hyperlink" Target="https://arsaecoe.mtc.gob.pe/vial/VIAL_R_VIALES005281_20260127105451.pdf" TargetMode="External"/><Relationship Id="rId163" Type="http://schemas.openxmlformats.org/officeDocument/2006/relationships/hyperlink" Target="https://arsaecoe.mtc.gob.pe/vial/VIAL_I_VIALES005295_20260128104634.pdf" TargetMode="External"/><Relationship Id="rId184" Type="http://schemas.openxmlformats.org/officeDocument/2006/relationships/hyperlink" Target="https://arsaecoe.mtc.gob.pe/vial/VIAL_I_VIALES005340_20260201083425.pdf" TargetMode="External"/><Relationship Id="rId219" Type="http://schemas.openxmlformats.org/officeDocument/2006/relationships/hyperlink" Target="https://arsaecoe.mtc.gob.pe/vial/VIAL_R_VIALES005389_20260206111013.pdf" TargetMode="External"/><Relationship Id="rId370" Type="http://schemas.openxmlformats.org/officeDocument/2006/relationships/hyperlink" Target="https://arsaecoe.mtc.gob.pe/vial/VIAL_R_VIALES005516_20260220044039.pdf" TargetMode="External"/><Relationship Id="rId230" Type="http://schemas.openxmlformats.org/officeDocument/2006/relationships/hyperlink" Target="https://arsaecoe.mtc.gob.pe/vial/VIAL_R_VIALES005399_20260207065631.pdf" TargetMode="External"/><Relationship Id="rId251" Type="http://schemas.openxmlformats.org/officeDocument/2006/relationships/hyperlink" Target="https://arsaecoe.mtc.gob.pe/vial/VIAL_I_VIALES005417_20260209064736.pdf" TargetMode="External"/><Relationship Id="rId25" Type="http://schemas.openxmlformats.org/officeDocument/2006/relationships/hyperlink" Target="https://arsaecoe.mtc.gob.pe/vial/VIAL_I_VIALES004523_20250827121816.pdf" TargetMode="External"/><Relationship Id="rId46" Type="http://schemas.openxmlformats.org/officeDocument/2006/relationships/hyperlink" Target="https://arsaecoe.mtc.gob.pe/vial/VIAL_R_VIALES004845_20251107065029.pdf" TargetMode="External"/><Relationship Id="rId67" Type="http://schemas.openxmlformats.org/officeDocument/2006/relationships/hyperlink" Target="https://arsaecoe.mtc.gob.pe/vial/VIAL_I_VIALES005031_20251216024548.pdf" TargetMode="External"/><Relationship Id="rId272" Type="http://schemas.openxmlformats.org/officeDocument/2006/relationships/hyperlink" Target="https://arsaecoe.mtc.gob.pe/vial/VIAL_R_VIALES005442_20260213123518.pdf" TargetMode="External"/><Relationship Id="rId293" Type="http://schemas.openxmlformats.org/officeDocument/2006/relationships/hyperlink" Target="https://arsaecoe.mtc.gob.pe/vial/VIAL_R_VIALES005466_20260216063212.pdf" TargetMode="External"/><Relationship Id="rId307" Type="http://schemas.openxmlformats.org/officeDocument/2006/relationships/hyperlink" Target="https://arsaecoe.mtc.gob.pe/vial/VIAL_R_VIALES005477_20260218112649.pdf" TargetMode="External"/><Relationship Id="rId328" Type="http://schemas.openxmlformats.org/officeDocument/2006/relationships/hyperlink" Target="https://arsaecoe.mtc.gob.pe/vial/VIAL_R_VIALES005481_20260219013042.pdf" TargetMode="External"/><Relationship Id="rId349" Type="http://schemas.openxmlformats.org/officeDocument/2006/relationships/hyperlink" Target="https://arsaecoe.mtc.gob.pe/vial/VIAL_R_VIALES005507_20260219115510.pdf" TargetMode="External"/><Relationship Id="rId88" Type="http://schemas.openxmlformats.org/officeDocument/2006/relationships/hyperlink" Target="https://arsaecoe.mtc.gob.pe/vial/VIAL_I_VIALES005170_20260115065129.pdf" TargetMode="External"/><Relationship Id="rId111" Type="http://schemas.openxmlformats.org/officeDocument/2006/relationships/hyperlink" Target="https://arsaecoe.mtc.gob.pe/vial/VIAL_I_VIALES005224_20260119072532.pdf" TargetMode="External"/><Relationship Id="rId132" Type="http://schemas.openxmlformats.org/officeDocument/2006/relationships/hyperlink" Target="https://arsaecoe.mtc.gob.pe/vial/VIAL_R_VIALES005256_20260123054002.pdf" TargetMode="External"/><Relationship Id="rId153" Type="http://schemas.openxmlformats.org/officeDocument/2006/relationships/hyperlink" Target="https://arsaecoe.mtc.gob.pe/vial/VIAL_R_VIALES005293_20260128043539.pdf" TargetMode="External"/><Relationship Id="rId174" Type="http://schemas.openxmlformats.org/officeDocument/2006/relationships/hyperlink" Target="https://arsaecoe.mtc.gob.pe/vial/VIAL_R_VIALES005324_20260130035719.pdf" TargetMode="External"/><Relationship Id="rId195" Type="http://schemas.openxmlformats.org/officeDocument/2006/relationships/hyperlink" Target="https://arsaecoe.mtc.gob.pe/vial/VIAL_I_VIALES005358_20260203111939.pdf" TargetMode="External"/><Relationship Id="rId209" Type="http://schemas.openxmlformats.org/officeDocument/2006/relationships/hyperlink" Target="https://arsaecoe.mtc.gob.pe/vial/VIAL_I_VIALES005348_20260202120103.pdf" TargetMode="External"/><Relationship Id="rId360" Type="http://schemas.openxmlformats.org/officeDocument/2006/relationships/hyperlink" Target="https://arsaecoe.mtc.gob.pe/vial/VIAL_R_VIALES005511_20260220114642.pdf" TargetMode="External"/><Relationship Id="rId220" Type="http://schemas.openxmlformats.org/officeDocument/2006/relationships/hyperlink" Target="https://arsaecoe.mtc.gob.pe/vial/VIAL_I_VIALES005389_20260206111013.pdf" TargetMode="External"/><Relationship Id="rId241" Type="http://schemas.openxmlformats.org/officeDocument/2006/relationships/hyperlink" Target="https://arsaecoe.mtc.gob.pe/vial/VIAL_I_VIALES005408_20260209105730.pdf" TargetMode="External"/><Relationship Id="rId15" Type="http://schemas.openxmlformats.org/officeDocument/2006/relationships/hyperlink" Target="https://arsaecoe.mtc.gob.pe/vial/VIAL_R_M230427_20230410035024.pdf" TargetMode="External"/><Relationship Id="rId36" Type="http://schemas.openxmlformats.org/officeDocument/2006/relationships/hyperlink" Target="https://arsaecoe.mtc.gob.pe/vial/VIAL_I_VIALES004790_20251023115554.pdf" TargetMode="External"/><Relationship Id="rId57" Type="http://schemas.openxmlformats.org/officeDocument/2006/relationships/hyperlink" Target="https://arsaecoe.mtc.gob.pe/vial/VIAL_I_VIALES005017_20251211042651.pdf" TargetMode="External"/><Relationship Id="rId262" Type="http://schemas.openxmlformats.org/officeDocument/2006/relationships/hyperlink" Target="https://arsaecoe.mtc.gob.pe/vial/VIAL_R_VIALES005428_20260211070720.pdf" TargetMode="External"/><Relationship Id="rId283" Type="http://schemas.openxmlformats.org/officeDocument/2006/relationships/hyperlink" Target="https://arsaecoe.mtc.gob.pe/vial/VIAL_I_VIALES005451_20260215025344.pdf" TargetMode="External"/><Relationship Id="rId318" Type="http://schemas.openxmlformats.org/officeDocument/2006/relationships/hyperlink" Target="https://arsaecoe.mtc.gob.pe/vial/VIAL_I_VIALES005490_20260219104621.pdf" TargetMode="External"/><Relationship Id="rId339" Type="http://schemas.openxmlformats.org/officeDocument/2006/relationships/hyperlink" Target="https://arsaecoe.mtc.gob.pe/vial/VIAL_I_VIALES005481_20260219043854.pdf" TargetMode="External"/><Relationship Id="rId78" Type="http://schemas.openxmlformats.org/officeDocument/2006/relationships/hyperlink" Target="https://arsaecoe.mtc.gob.pe/vial/VIAL_R_VIALES005148_20260112110417.pdf" TargetMode="External"/><Relationship Id="rId99" Type="http://schemas.openxmlformats.org/officeDocument/2006/relationships/hyperlink" Target="https://arsaecoe.mtc.gob.pe/vial/VIAL_R_VIALES005198_20260116100347.pdf" TargetMode="External"/><Relationship Id="rId101" Type="http://schemas.openxmlformats.org/officeDocument/2006/relationships/hyperlink" Target="https://arsaecoe.mtc.gob.pe/vial/VIAL_R_VIALES005199_20260116101811.pdf" TargetMode="External"/><Relationship Id="rId122" Type="http://schemas.openxmlformats.org/officeDocument/2006/relationships/hyperlink" Target="https://arsaecoe.mtc.gob.pe/vial/VIAL_R_VIALES005237_20260120034013.pdf" TargetMode="External"/><Relationship Id="rId143" Type="http://schemas.openxmlformats.org/officeDocument/2006/relationships/hyperlink" Target="https://arsaecoe.mtc.gob.pe/vial/VIAL_I_VIALES005281_20260131083146.pdf" TargetMode="External"/><Relationship Id="rId164" Type="http://schemas.openxmlformats.org/officeDocument/2006/relationships/hyperlink" Target="https://arsaecoe.mtc.gob.pe/vial/VIAL_R_VIALES005300_20260129062956.pdf" TargetMode="External"/><Relationship Id="rId185" Type="http://schemas.openxmlformats.org/officeDocument/2006/relationships/hyperlink" Target="https://arsaecoe.mtc.gob.pe/vial/VIAL_R_VIALES005340_20260201064001.pdf" TargetMode="External"/><Relationship Id="rId350" Type="http://schemas.openxmlformats.org/officeDocument/2006/relationships/hyperlink" Target="https://arsaecoe.mtc.gob.pe/vial/VIAL_I_VIALES005507_20260219115510.pdf" TargetMode="External"/><Relationship Id="rId371" Type="http://schemas.openxmlformats.org/officeDocument/2006/relationships/hyperlink" Target="https://arsaecoe.mtc.gob.pe/vial/VIAL_I_VIALES005516_20260220044039.pdf" TargetMode="External"/><Relationship Id="rId9" Type="http://schemas.openxmlformats.org/officeDocument/2006/relationships/hyperlink" Target="https://arsaecoe.mtc.gob.pe/vial/VIAL_R_M230433_20230930012822.pdf" TargetMode="External"/><Relationship Id="rId210" Type="http://schemas.openxmlformats.org/officeDocument/2006/relationships/hyperlink" Target="https://arsaecoe.mtc.gob.pe/vial/VIAL_I_VIALES005359_20260204113900.pdf" TargetMode="External"/><Relationship Id="rId26" Type="http://schemas.openxmlformats.org/officeDocument/2006/relationships/hyperlink" Target="https://arsaecoe.mtc.gob.pe/vial/VIAL_I_VIALES004522_20250827122131.pdf" TargetMode="External"/><Relationship Id="rId231" Type="http://schemas.openxmlformats.org/officeDocument/2006/relationships/hyperlink" Target="https://arsaecoe.mtc.gob.pe/vial/VIAL_I_VIALES005396_20260207070029.pdf" TargetMode="External"/><Relationship Id="rId252" Type="http://schemas.openxmlformats.org/officeDocument/2006/relationships/hyperlink" Target="https://arsaecoe.mtc.gob.pe/vial/VIAL_R_VIALES005419_20260210122127.pdf" TargetMode="External"/><Relationship Id="rId273" Type="http://schemas.openxmlformats.org/officeDocument/2006/relationships/hyperlink" Target="https://arsaecoe.mtc.gob.pe/vial/VIAL_I_VIALES005442_20260213013312.pdf" TargetMode="External"/><Relationship Id="rId294" Type="http://schemas.openxmlformats.org/officeDocument/2006/relationships/hyperlink" Target="https://arsaecoe.mtc.gob.pe/vial/VIAL_I_VIALES005466_20260216063212.pdf" TargetMode="External"/><Relationship Id="rId308" Type="http://schemas.openxmlformats.org/officeDocument/2006/relationships/hyperlink" Target="https://arsaecoe.mtc.gob.pe/vial/VIAL_I_VIALES005471_20260218031823.pdf" TargetMode="External"/><Relationship Id="rId329" Type="http://schemas.openxmlformats.org/officeDocument/2006/relationships/hyperlink" Target="https://arsaecoe.mtc.gob.pe/vial/VIAL_R_VIALES005495_20260219021257.pdf" TargetMode="External"/><Relationship Id="rId47" Type="http://schemas.openxmlformats.org/officeDocument/2006/relationships/hyperlink" Target="https://arsaecoe.mtc.gob.pe/vial/VIAL_I_VIALES004845_20251107065029.pdf" TargetMode="External"/><Relationship Id="rId68" Type="http://schemas.openxmlformats.org/officeDocument/2006/relationships/hyperlink" Target="https://arsaecoe.mtc.gob.pe/vial/VIAL_R_VIALES005053_20251218104506.pdf" TargetMode="External"/><Relationship Id="rId89" Type="http://schemas.openxmlformats.org/officeDocument/2006/relationships/hyperlink" Target="https://arsaecoe.mtc.gob.pe/vial/VIAL_I_VIALES005165_20260115084618.pdf" TargetMode="External"/><Relationship Id="rId112" Type="http://schemas.openxmlformats.org/officeDocument/2006/relationships/hyperlink" Target="https://arsaecoe.mtc.gob.pe/vial/VIAL_R_VIALES005225_20260119073606.pdf" TargetMode="External"/><Relationship Id="rId133" Type="http://schemas.openxmlformats.org/officeDocument/2006/relationships/hyperlink" Target="https://arsaecoe.mtc.gob.pe/vial/VIAL_I_VIALES005256_20260124012718.pdf" TargetMode="External"/><Relationship Id="rId154" Type="http://schemas.openxmlformats.org/officeDocument/2006/relationships/hyperlink" Target="https://arsaecoe.mtc.gob.pe/vial/VIAL_I_VIALES005293_20260128043539.pdf" TargetMode="External"/><Relationship Id="rId175" Type="http://schemas.openxmlformats.org/officeDocument/2006/relationships/hyperlink" Target="https://arsaecoe.mtc.gob.pe/vial/VIAL_I_VIALES005324_20260131082300.pdf" TargetMode="External"/><Relationship Id="rId340" Type="http://schemas.openxmlformats.org/officeDocument/2006/relationships/hyperlink" Target="https://arsaecoe.mtc.gob.pe/vial/VIAL_R_VIALES005503_20260219062710.pdf" TargetMode="External"/><Relationship Id="rId361" Type="http://schemas.openxmlformats.org/officeDocument/2006/relationships/hyperlink" Target="https://arsaecoe.mtc.gob.pe/vial/VIAL_I_VIALES005511_20260220114642.pdf" TargetMode="External"/><Relationship Id="rId196" Type="http://schemas.openxmlformats.org/officeDocument/2006/relationships/hyperlink" Target="https://arsaecoe.mtc.gob.pe/vial/VIAL_R_VIALES005359_20260203114148.pdf" TargetMode="External"/><Relationship Id="rId200" Type="http://schemas.openxmlformats.org/officeDocument/2006/relationships/hyperlink" Target="https://arsaecoe.mtc.gob.pe/vial/VIAL_I_VIALES005266_20260210082121.pdf" TargetMode="External"/><Relationship Id="rId16" Type="http://schemas.openxmlformats.org/officeDocument/2006/relationships/hyperlink" Target="https://arsaecoe.mtc.gob.pe/vial/VIAL_R_M1903205_20230403100451.pdf" TargetMode="External"/><Relationship Id="rId221" Type="http://schemas.openxmlformats.org/officeDocument/2006/relationships/hyperlink" Target="https://arsaecoe.mtc.gob.pe/vial/VIAL_R_VIALES005391_20260206121606.pdf" TargetMode="External"/><Relationship Id="rId242" Type="http://schemas.openxmlformats.org/officeDocument/2006/relationships/hyperlink" Target="https://arsaecoe.mtc.gob.pe/vial/VIAL_R_VIALES005413_20260209023225.pdf" TargetMode="External"/><Relationship Id="rId263" Type="http://schemas.openxmlformats.org/officeDocument/2006/relationships/hyperlink" Target="https://arsaecoe.mtc.gob.pe/vial/VIAL_I_VIALES005428_20260211070720.pdf" TargetMode="External"/><Relationship Id="rId284" Type="http://schemas.openxmlformats.org/officeDocument/2006/relationships/hyperlink" Target="https://arsaecoe.mtc.gob.pe/vial/VIAL_R_VIALES005453_20260217071132.pdf" TargetMode="External"/><Relationship Id="rId319" Type="http://schemas.openxmlformats.org/officeDocument/2006/relationships/hyperlink" Target="https://arsaecoe.mtc.gob.pe/vial/VIAL_R_VIALES005492_20260219112725.pdf" TargetMode="External"/><Relationship Id="rId37" Type="http://schemas.openxmlformats.org/officeDocument/2006/relationships/hyperlink" Target="https://arsaecoe.mtc.gob.pe/vial/VIAL_R_VIALES004791_20251023122032.pdf" TargetMode="External"/><Relationship Id="rId58" Type="http://schemas.openxmlformats.org/officeDocument/2006/relationships/hyperlink" Target="https://arsaecoe.mtc.gob.pe/vial/VIAL_R_VIALES005020_20251212064454.pdf" TargetMode="External"/><Relationship Id="rId79" Type="http://schemas.openxmlformats.org/officeDocument/2006/relationships/hyperlink" Target="https://arsaecoe.mtc.gob.pe/vial/VIAL_I_VIALES005148_20260112054329.pdf" TargetMode="External"/><Relationship Id="rId102" Type="http://schemas.openxmlformats.org/officeDocument/2006/relationships/hyperlink" Target="https://arsaecoe.mtc.gob.pe/vial/VIAL_I_VIALES005199_20260116101811.pdf" TargetMode="External"/><Relationship Id="rId123" Type="http://schemas.openxmlformats.org/officeDocument/2006/relationships/hyperlink" Target="https://arsaecoe.mtc.gob.pe/vial/VIAL_I_VIALES005237_20260121114652.pdf" TargetMode="External"/><Relationship Id="rId144" Type="http://schemas.openxmlformats.org/officeDocument/2006/relationships/hyperlink" Target="https://arsaecoe.mtc.gob.pe/vial/VIAL_R_VIALES005287_20260128115536.pdf" TargetMode="External"/><Relationship Id="rId330" Type="http://schemas.openxmlformats.org/officeDocument/2006/relationships/hyperlink" Target="https://arsaecoe.mtc.gob.pe/vial/VIAL_R_VIALES005496_20260219115813.pdf" TargetMode="External"/><Relationship Id="rId90" Type="http://schemas.openxmlformats.org/officeDocument/2006/relationships/hyperlink" Target="https://arsaecoe.mtc.gob.pe/vial/VIAL_I_VIALES005157_20260115093555.pdf" TargetMode="External"/><Relationship Id="rId165" Type="http://schemas.openxmlformats.org/officeDocument/2006/relationships/hyperlink" Target="https://arsaecoe.mtc.gob.pe/vial/VIAL_I_VIALES005300_20260129062757.pdf" TargetMode="External"/><Relationship Id="rId186" Type="http://schemas.openxmlformats.org/officeDocument/2006/relationships/hyperlink" Target="https://arsaecoe.mtc.gob.pe/vial/VIAL_R_VIALES005348_20260202120103.pdf" TargetMode="External"/><Relationship Id="rId351" Type="http://schemas.openxmlformats.org/officeDocument/2006/relationships/hyperlink" Target="https://arsaecoe.mtc.gob.pe/vial/VIAL_I_VIALES005399_20260220013156.pdf" TargetMode="External"/><Relationship Id="rId372" Type="http://schemas.openxmlformats.org/officeDocument/2006/relationships/hyperlink" Target="https://arsaecoe.mtc.gob.pe/vial/VIAL_R_VIALES005517_20260220045633.pdf" TargetMode="External"/><Relationship Id="rId211" Type="http://schemas.openxmlformats.org/officeDocument/2006/relationships/hyperlink" Target="https://arsaecoe.mtc.gob.pe/vial/VIAL_I_VIALES005360_20260204113606.pdf" TargetMode="External"/><Relationship Id="rId232" Type="http://schemas.openxmlformats.org/officeDocument/2006/relationships/hyperlink" Target="https://arsaecoe.mtc.gob.pe/vial/VIAL_R_VIALES005404_20260208073746.pdf" TargetMode="External"/><Relationship Id="rId253" Type="http://schemas.openxmlformats.org/officeDocument/2006/relationships/hyperlink" Target="https://arsaecoe.mtc.gob.pe/vial/VIAL_I_VIALES005419_20260210122127.pdf" TargetMode="External"/><Relationship Id="rId274" Type="http://schemas.openxmlformats.org/officeDocument/2006/relationships/hyperlink" Target="https://arsaecoe.mtc.gob.pe/vial/VIAL_R_VIALES005443_20260213013500.pdf" TargetMode="External"/><Relationship Id="rId295" Type="http://schemas.openxmlformats.org/officeDocument/2006/relationships/hyperlink" Target="https://arsaecoe.mtc.gob.pe/vial/VIAL_I_VIALES005465_20260216083330.pdf" TargetMode="External"/><Relationship Id="rId309" Type="http://schemas.openxmlformats.org/officeDocument/2006/relationships/hyperlink" Target="https://arsaecoe.mtc.gob.pe/vial/VIAL_R_VIALES005482_20260218055128.pdf" TargetMode="External"/><Relationship Id="rId27" Type="http://schemas.openxmlformats.org/officeDocument/2006/relationships/hyperlink" Target="https://arsaecoe.mtc.gob.pe/vial/VIAL_I_VIALES004521_20250827122440.pdf" TargetMode="External"/><Relationship Id="rId48" Type="http://schemas.openxmlformats.org/officeDocument/2006/relationships/hyperlink" Target="https://arsaecoe.mtc.gob.pe/vial/VIAL_R_VIALES004855_20251110053355.pdf" TargetMode="External"/><Relationship Id="rId69" Type="http://schemas.openxmlformats.org/officeDocument/2006/relationships/hyperlink" Target="https://arsaecoe.mtc.gob.pe/vial/VIAL_I_VIALES005053_20251218093603.pdf" TargetMode="External"/><Relationship Id="rId113" Type="http://schemas.openxmlformats.org/officeDocument/2006/relationships/hyperlink" Target="https://arsaecoe.mtc.gob.pe/vial/VIAL_I_VIALES005225_20260119073606.pdf" TargetMode="External"/><Relationship Id="rId134" Type="http://schemas.openxmlformats.org/officeDocument/2006/relationships/hyperlink" Target="https://arsaecoe.mtc.gob.pe/vial/VIAL_R_VIALES005265_20260126113140.pdf" TargetMode="External"/><Relationship Id="rId320" Type="http://schemas.openxmlformats.org/officeDocument/2006/relationships/hyperlink" Target="https://arsaecoe.mtc.gob.pe/vial/VIAL_R_VIALES005493_20260219112648.pdf" TargetMode="External"/><Relationship Id="rId80" Type="http://schemas.openxmlformats.org/officeDocument/2006/relationships/hyperlink" Target="https://arsaecoe.mtc.gob.pe/vial/VIAL_R_VIALES005153_20260113024636.pdf" TargetMode="External"/><Relationship Id="rId155" Type="http://schemas.openxmlformats.org/officeDocument/2006/relationships/hyperlink" Target="https://arsaecoe.mtc.gob.pe/vial/VIAL_R_VIALES005297_20260128064228.pdf" TargetMode="External"/><Relationship Id="rId176" Type="http://schemas.openxmlformats.org/officeDocument/2006/relationships/hyperlink" Target="https://arsaecoe.mtc.gob.pe/vial/VIAL_R_VIALES005323_20260130033537.pdf" TargetMode="External"/><Relationship Id="rId197" Type="http://schemas.openxmlformats.org/officeDocument/2006/relationships/hyperlink" Target="https://arsaecoe.mtc.gob.pe/vial/VIAL_R_VIALES005360_20260203115332.pdf" TargetMode="External"/><Relationship Id="rId341" Type="http://schemas.openxmlformats.org/officeDocument/2006/relationships/hyperlink" Target="https://arsaecoe.mtc.gob.pe/vial/VIAL_I_VIALES005503_20260219062710.pdf" TargetMode="External"/><Relationship Id="rId362" Type="http://schemas.openxmlformats.org/officeDocument/2006/relationships/hyperlink" Target="https://arsaecoe.mtc.gob.pe/vial/VIAL_R_VIALES005512_20260220120931.pdf" TargetMode="External"/><Relationship Id="rId201" Type="http://schemas.openxmlformats.org/officeDocument/2006/relationships/hyperlink" Target="https://arsaecoe.mtc.gob.pe/vial/VIAL_R_VIALES005365_20260203052638.pdf" TargetMode="External"/><Relationship Id="rId222" Type="http://schemas.openxmlformats.org/officeDocument/2006/relationships/hyperlink" Target="https://arsaecoe.mtc.gob.pe/vial/VIAL_R_VIALES005390_20260206114224.pdf" TargetMode="External"/><Relationship Id="rId243" Type="http://schemas.openxmlformats.org/officeDocument/2006/relationships/hyperlink" Target="https://arsaecoe.mtc.gob.pe/vial/VIAL_I_VIALES005325_20260130040631.pdf" TargetMode="External"/><Relationship Id="rId264" Type="http://schemas.openxmlformats.org/officeDocument/2006/relationships/hyperlink" Target="https://arsaecoe.mtc.gob.pe/vial/VIAL_R_VIALES005430_20260212071412.pdf" TargetMode="External"/><Relationship Id="rId285" Type="http://schemas.openxmlformats.org/officeDocument/2006/relationships/hyperlink" Target="https://arsaecoe.mtc.gob.pe/vial/VIAL_R_VIALES005433_20260212110435.pdf" TargetMode="External"/><Relationship Id="rId17" Type="http://schemas.openxmlformats.org/officeDocument/2006/relationships/hyperlink" Target="https://arsaecoe.mtc.gob.pe/vial/VIAL_R_M2304172_20230418113104.pdf" TargetMode="External"/><Relationship Id="rId38" Type="http://schemas.openxmlformats.org/officeDocument/2006/relationships/hyperlink" Target="https://arsaecoe.mtc.gob.pe/vial/VIAL_I_VIALES004791_20251023122524.pdf" TargetMode="External"/><Relationship Id="rId59" Type="http://schemas.openxmlformats.org/officeDocument/2006/relationships/hyperlink" Target="https://arsaecoe.mtc.gob.pe/vial/VIAL_I_VIALES005020_20251212023852.pdf" TargetMode="External"/><Relationship Id="rId103" Type="http://schemas.openxmlformats.org/officeDocument/2006/relationships/hyperlink" Target="https://arsaecoe.mtc.gob.pe/vial/VIAL_I_VIALES005187_20260116045446.pdf" TargetMode="External"/><Relationship Id="rId124" Type="http://schemas.openxmlformats.org/officeDocument/2006/relationships/hyperlink" Target="https://arsaecoe.mtc.gob.pe/vial/VIAL_R_VIALES005246_20260121063933.pdf" TargetMode="External"/><Relationship Id="rId310" Type="http://schemas.openxmlformats.org/officeDocument/2006/relationships/hyperlink" Target="https://arsaecoe.mtc.gob.pe/vial/VIAL_R_VIALES005483_20260218063949.pdf" TargetMode="External"/><Relationship Id="rId70" Type="http://schemas.openxmlformats.org/officeDocument/2006/relationships/hyperlink" Target="https://arsaecoe.mtc.gob.pe/vial/VIAL_I_VIALES00238_20251222071105.pdf" TargetMode="External"/><Relationship Id="rId91" Type="http://schemas.openxmlformats.org/officeDocument/2006/relationships/hyperlink" Target="https://arsaecoe.mtc.gob.pe/vial/VIAL_I_VIALES005156_20260115094035.pdf" TargetMode="External"/><Relationship Id="rId145" Type="http://schemas.openxmlformats.org/officeDocument/2006/relationships/hyperlink" Target="https://arsaecoe.mtc.gob.pe/vial/VIAL_R_VIALES005288_20260128010320.pdf" TargetMode="External"/><Relationship Id="rId166" Type="http://schemas.openxmlformats.org/officeDocument/2006/relationships/hyperlink" Target="https://arsaecoe.mtc.gob.pe/vial/VIAL_R_VIALES005304_20260129110945.pdf" TargetMode="External"/><Relationship Id="rId187" Type="http://schemas.openxmlformats.org/officeDocument/2006/relationships/hyperlink" Target="https://arsaecoe.mtc.gob.pe/vial/VIAL_R_VIALES005352_20260202043232.pdf" TargetMode="External"/><Relationship Id="rId331" Type="http://schemas.openxmlformats.org/officeDocument/2006/relationships/hyperlink" Target="https://arsaecoe.mtc.gob.pe/vial/VIAL_I_VIALES005495_20260219021257.pdf" TargetMode="External"/><Relationship Id="rId352" Type="http://schemas.openxmlformats.org/officeDocument/2006/relationships/hyperlink" Target="https://arsaecoe.mtc.gob.pe/vial/VIAL_I_VIALES005482_20260220013723.pdf" TargetMode="External"/><Relationship Id="rId373" Type="http://schemas.openxmlformats.org/officeDocument/2006/relationships/hyperlink" Target="https://arsaecoe.mtc.gob.pe/vial/VIAL_I_VIALES005517_20260220045633.pdf" TargetMode="External"/><Relationship Id="rId1" Type="http://schemas.openxmlformats.org/officeDocument/2006/relationships/hyperlink" Target="https://arsaecoe.mtc.gob.pe/vial/VIAL_I_M2002194_20230403101554.pdf" TargetMode="External"/><Relationship Id="rId212" Type="http://schemas.openxmlformats.org/officeDocument/2006/relationships/hyperlink" Target="https://arsaecoe.mtc.gob.pe/vial/VIAL_R_VIALES005383_20260205122041.pdf" TargetMode="External"/><Relationship Id="rId233" Type="http://schemas.openxmlformats.org/officeDocument/2006/relationships/hyperlink" Target="https://arsaecoe.mtc.gob.pe/vial/VIAL_I_VIALES005404_20260208080621.pdf" TargetMode="External"/><Relationship Id="rId254" Type="http://schemas.openxmlformats.org/officeDocument/2006/relationships/hyperlink" Target="https://arsaecoe.mtc.gob.pe/vial/VIAL_R_VIALES005423_20260210034312.pdf" TargetMode="External"/><Relationship Id="rId28" Type="http://schemas.openxmlformats.org/officeDocument/2006/relationships/hyperlink" Target="https://arsaecoe.mtc.gob.pe/vial/VIAL_I_VIALES004520_20250827122848.pdf" TargetMode="External"/><Relationship Id="rId49" Type="http://schemas.openxmlformats.org/officeDocument/2006/relationships/hyperlink" Target="https://arsaecoe.mtc.gob.pe/vial/VIAL_I_VIALES004855_20251112052725.pdf" TargetMode="External"/><Relationship Id="rId114" Type="http://schemas.openxmlformats.org/officeDocument/2006/relationships/hyperlink" Target="https://arsaecoe.mtc.gob.pe/vial/VIAL_R_VIALES005226_20260119074808.pdf" TargetMode="External"/><Relationship Id="rId275" Type="http://schemas.openxmlformats.org/officeDocument/2006/relationships/hyperlink" Target="https://arsaecoe.mtc.gob.pe/vial/VIAL_I_VIALES005443_20260213013500.pdf" TargetMode="External"/><Relationship Id="rId296" Type="http://schemas.openxmlformats.org/officeDocument/2006/relationships/hyperlink" Target="https://arsaecoe.mtc.gob.pe/vial/VIAL_R_VIALES005468_20260217072942.pdf" TargetMode="External"/><Relationship Id="rId300" Type="http://schemas.openxmlformats.org/officeDocument/2006/relationships/hyperlink" Target="https://arsaecoe.mtc.gob.pe/vial/VIAL_I_VIALES005473_20260217061356.pdf" TargetMode="External"/><Relationship Id="rId60" Type="http://schemas.openxmlformats.org/officeDocument/2006/relationships/hyperlink" Target="https://arsaecoe.mtc.gob.pe/vial/VIAL_R_VIALES005021_20251212063939.pdf" TargetMode="External"/><Relationship Id="rId81" Type="http://schemas.openxmlformats.org/officeDocument/2006/relationships/hyperlink" Target="https://arsaecoe.mtc.gob.pe/vial/VIAL_R_VIALES005154_20260113033456.pdf" TargetMode="External"/><Relationship Id="rId135" Type="http://schemas.openxmlformats.org/officeDocument/2006/relationships/hyperlink" Target="https://arsaecoe.mtc.gob.pe/vial/VIAL_I_VIALES005265_20260126113140.pdf" TargetMode="External"/><Relationship Id="rId156" Type="http://schemas.openxmlformats.org/officeDocument/2006/relationships/hyperlink" Target="https://arsaecoe.mtc.gob.pe/vial/VIAL_I_VIALES005290_20260128073319.pdf" TargetMode="External"/><Relationship Id="rId177" Type="http://schemas.openxmlformats.org/officeDocument/2006/relationships/hyperlink" Target="https://arsaecoe.mtc.gob.pe/vial/VIAL_I_VIALES005323_20260130033537.pdf" TargetMode="External"/><Relationship Id="rId198" Type="http://schemas.openxmlformats.org/officeDocument/2006/relationships/hyperlink" Target="https://arsaecoe.mtc.gob.pe/vial/VIAL_I_VIALES005353_20260203113717.pdf" TargetMode="External"/><Relationship Id="rId321" Type="http://schemas.openxmlformats.org/officeDocument/2006/relationships/hyperlink" Target="https://arsaecoe.mtc.gob.pe/vial/VIAL_R_VIALES005494_20260219112629.pdf" TargetMode="External"/><Relationship Id="rId342" Type="http://schemas.openxmlformats.org/officeDocument/2006/relationships/hyperlink" Target="https://arsaecoe.mtc.gob.pe/vial/VIAL_R_VIALES005479_20260218044834.pdf" TargetMode="External"/><Relationship Id="rId363" Type="http://schemas.openxmlformats.org/officeDocument/2006/relationships/hyperlink" Target="https://arsaecoe.mtc.gob.pe/vial/VIAL_I_VIALES005512_20260220033955.pdf" TargetMode="External"/><Relationship Id="rId202" Type="http://schemas.openxmlformats.org/officeDocument/2006/relationships/hyperlink" Target="https://arsaecoe.mtc.gob.pe/vial/VIAL_I_VIALES005365_20260206052558.pdf" TargetMode="External"/><Relationship Id="rId223" Type="http://schemas.openxmlformats.org/officeDocument/2006/relationships/hyperlink" Target="https://arsaecoe.mtc.gob.pe/vial/VIAL_I_VIALES005390_20260206114603.pdf" TargetMode="External"/><Relationship Id="rId244" Type="http://schemas.openxmlformats.org/officeDocument/2006/relationships/hyperlink" Target="https://arsaecoe.mtc.gob.pe/vial/VIAL_R_VIALES005414_20260209025404.pdf" TargetMode="External"/><Relationship Id="rId18" Type="http://schemas.openxmlformats.org/officeDocument/2006/relationships/hyperlink" Target="https://arsaecoe.mtc.gob.pe/vial/VIAL_I_VIALES003822_20250412111630.pdf" TargetMode="External"/><Relationship Id="rId39" Type="http://schemas.openxmlformats.org/officeDocument/2006/relationships/hyperlink" Target="https://arsaecoe.mtc.gob.pe/vial/VIAL_R_M190395_20230904114707.pdf" TargetMode="External"/><Relationship Id="rId265" Type="http://schemas.openxmlformats.org/officeDocument/2006/relationships/hyperlink" Target="https://arsaecoe.mtc.gob.pe/vial/VIAL_I_VIALES005430_20260212071412.pdf" TargetMode="External"/><Relationship Id="rId286" Type="http://schemas.openxmlformats.org/officeDocument/2006/relationships/hyperlink" Target="https://arsaecoe.mtc.gob.pe/vial/VIAL_I_VIALES005433_20260212111211.pdf" TargetMode="External"/><Relationship Id="rId50" Type="http://schemas.openxmlformats.org/officeDocument/2006/relationships/hyperlink" Target="https://arsaecoe.mtc.gob.pe/vial/VIAL_R_VIALES004936_20251128111429.pdf" TargetMode="External"/><Relationship Id="rId104" Type="http://schemas.openxmlformats.org/officeDocument/2006/relationships/hyperlink" Target="https://arsaecoe.mtc.gob.pe/vial/VIAL_R_VIALES005207_20260116072123.pdf" TargetMode="External"/><Relationship Id="rId125" Type="http://schemas.openxmlformats.org/officeDocument/2006/relationships/hyperlink" Target="https://arsaecoe.mtc.gob.pe/vial/VIAL_I_VIALES005246_20260121063933.pdf" TargetMode="External"/><Relationship Id="rId146" Type="http://schemas.openxmlformats.org/officeDocument/2006/relationships/hyperlink" Target="https://arsaecoe.mtc.gob.pe/vial/VIAL_R_VIALES005290_20260128035730.pdf" TargetMode="External"/><Relationship Id="rId167" Type="http://schemas.openxmlformats.org/officeDocument/2006/relationships/hyperlink" Target="https://arsaecoe.mtc.gob.pe/vial/VIAL_R_VIALES005316_20260130104916.pdf" TargetMode="External"/><Relationship Id="rId188" Type="http://schemas.openxmlformats.org/officeDocument/2006/relationships/hyperlink" Target="https://arsaecoe.mtc.gob.pe/vial/VIAL_R_VIALES005353_20260202050342.pdf" TargetMode="External"/><Relationship Id="rId311" Type="http://schemas.openxmlformats.org/officeDocument/2006/relationships/hyperlink" Target="https://arsaecoe.mtc.gob.pe/vial/VIAL_I_VIALES005483_20260218063949.pdf" TargetMode="External"/><Relationship Id="rId332" Type="http://schemas.openxmlformats.org/officeDocument/2006/relationships/hyperlink" Target="https://arsaecoe.mtc.gob.pe/vial/VIAL_R_VIALES005499_20260219022130.pdf" TargetMode="External"/><Relationship Id="rId353" Type="http://schemas.openxmlformats.org/officeDocument/2006/relationships/hyperlink" Target="https://arsaecoe.mtc.gob.pe/vial/VIAL_I_VIALES005505_20260220014006.pdf" TargetMode="External"/><Relationship Id="rId374" Type="http://schemas.openxmlformats.org/officeDocument/2006/relationships/hyperlink" Target="https://arsaecoe.mtc.gob.pe/vial/VIAL_R_VIALES005518_20260220051811.pdf" TargetMode="External"/><Relationship Id="rId71" Type="http://schemas.openxmlformats.org/officeDocument/2006/relationships/hyperlink" Target="https://arsaecoe.mtc.gob.pe/vial/VIAL_R_VIALES005074_20251223093033.pdf" TargetMode="External"/><Relationship Id="rId92" Type="http://schemas.openxmlformats.org/officeDocument/2006/relationships/hyperlink" Target="https://arsaecoe.mtc.gob.pe/vial/VIAL_I_VIALES005155_20260115094252.pdf" TargetMode="External"/><Relationship Id="rId213" Type="http://schemas.openxmlformats.org/officeDocument/2006/relationships/hyperlink" Target="https://arsaecoe.mtc.gob.pe/vial/VIAL_R_VIALES005384_20260205010834.pdf" TargetMode="External"/><Relationship Id="rId234" Type="http://schemas.openxmlformats.org/officeDocument/2006/relationships/hyperlink" Target="https://arsaecoe.mtc.gob.pe/vial/VIAL_R_VIALES005408_20260209073403.pdf" TargetMode="External"/><Relationship Id="rId2" Type="http://schemas.openxmlformats.org/officeDocument/2006/relationships/hyperlink" Target="https://arsaecoe.mtc.gob.pe/vial/VIAL_I_M210248_20230403102345.pdf" TargetMode="External"/><Relationship Id="rId29" Type="http://schemas.openxmlformats.org/officeDocument/2006/relationships/hyperlink" Target="https://arsaecoe.mtc.gob.pe/vial/VIAL_R_VIALES004638_20250923070107.pdf" TargetMode="External"/><Relationship Id="rId255" Type="http://schemas.openxmlformats.org/officeDocument/2006/relationships/hyperlink" Target="https://arsaecoe.mtc.gob.pe/vial/VIAL_I_VIALES005423_20260215105901.pdf" TargetMode="External"/><Relationship Id="rId276" Type="http://schemas.openxmlformats.org/officeDocument/2006/relationships/hyperlink" Target="https://arsaecoe.mtc.gob.pe/vial/VIAL_R_VIALES005444_20260213050328.pdf" TargetMode="External"/><Relationship Id="rId297" Type="http://schemas.openxmlformats.org/officeDocument/2006/relationships/hyperlink" Target="https://arsaecoe.mtc.gob.pe/vial/VIAL_R_VIALES005472_20260217121651.pdf" TargetMode="External"/><Relationship Id="rId40" Type="http://schemas.openxmlformats.org/officeDocument/2006/relationships/hyperlink" Target="https://arsaecoe.mtc.gob.pe/vial/VIAL_R_VIALES004837_20251105025050.pdf" TargetMode="External"/><Relationship Id="rId115" Type="http://schemas.openxmlformats.org/officeDocument/2006/relationships/hyperlink" Target="https://arsaecoe.mtc.gob.pe/vial/VIAL_I_VIALES005226_20260119074808.pdf" TargetMode="External"/><Relationship Id="rId136" Type="http://schemas.openxmlformats.org/officeDocument/2006/relationships/hyperlink" Target="https://arsaecoe.mtc.gob.pe/vial/VIAL_R_VIALES005276_20260127011901.pdf" TargetMode="External"/><Relationship Id="rId157" Type="http://schemas.openxmlformats.org/officeDocument/2006/relationships/hyperlink" Target="https://arsaecoe.mtc.gob.pe/vial/VIAL_R_VIALES005298_20260128095338.pdf" TargetMode="External"/><Relationship Id="rId178" Type="http://schemas.openxmlformats.org/officeDocument/2006/relationships/hyperlink" Target="https://arsaecoe.mtc.gob.pe/vial/VIAL_R_VIALES005329_20260130065117.pdf" TargetMode="External"/><Relationship Id="rId301" Type="http://schemas.openxmlformats.org/officeDocument/2006/relationships/hyperlink" Target="https://arsaecoe.mtc.gob.pe/vial/VIAL_R_VIALES005475_20260217054928.pdf" TargetMode="External"/><Relationship Id="rId322" Type="http://schemas.openxmlformats.org/officeDocument/2006/relationships/hyperlink" Target="https://arsaecoe.mtc.gob.pe/vial/VIAL_R_VIALES005488_20260219011718.pdf" TargetMode="External"/><Relationship Id="rId343" Type="http://schemas.openxmlformats.org/officeDocument/2006/relationships/hyperlink" Target="https://arsaecoe.mtc.gob.pe/vial/VIAL_I_VIALES005479_20260218044834.pdf" TargetMode="External"/><Relationship Id="rId364" Type="http://schemas.openxmlformats.org/officeDocument/2006/relationships/hyperlink" Target="https://arsaecoe.mtc.gob.pe/vial/VIAL_I_VIALES005492_20260220124009.pdf" TargetMode="External"/><Relationship Id="rId61" Type="http://schemas.openxmlformats.org/officeDocument/2006/relationships/hyperlink" Target="https://arsaecoe.mtc.gob.pe/vial/VIAL_I_VIALES005021_20251212031401.pdf" TargetMode="External"/><Relationship Id="rId82" Type="http://schemas.openxmlformats.org/officeDocument/2006/relationships/hyperlink" Target="https://arsaecoe.mtc.gob.pe/vial/VIAL_R_VIALES005155_20260113041930.pdf" TargetMode="External"/><Relationship Id="rId199" Type="http://schemas.openxmlformats.org/officeDocument/2006/relationships/hyperlink" Target="https://arsaecoe.mtc.gob.pe/vial/VIAL_R_VIALES005266_20260214081800.pdf" TargetMode="External"/><Relationship Id="rId203" Type="http://schemas.openxmlformats.org/officeDocument/2006/relationships/hyperlink" Target="https://arsaecoe.mtc.gob.pe/vial/VIAL_R_VIALES005366_20260203043352.pdf" TargetMode="External"/><Relationship Id="rId19" Type="http://schemas.openxmlformats.org/officeDocument/2006/relationships/hyperlink" Target="https://arsaecoe.mtc.gob.pe/vial/VIAL_R_VIALES003822_20250412111630.pdf" TargetMode="External"/><Relationship Id="rId224" Type="http://schemas.openxmlformats.org/officeDocument/2006/relationships/hyperlink" Target="https://arsaecoe.mtc.gob.pe/vial/VIAL_R_VIALES005393_20260206011450.pdf" TargetMode="External"/><Relationship Id="rId245" Type="http://schemas.openxmlformats.org/officeDocument/2006/relationships/hyperlink" Target="https://arsaecoe.mtc.gob.pe/vial/VIAL_I_VIALES005414_20260209025404.pdf" TargetMode="External"/><Relationship Id="rId266" Type="http://schemas.openxmlformats.org/officeDocument/2006/relationships/hyperlink" Target="https://arsaecoe.mtc.gob.pe/vial/VIAL_R_VIALES005431_20260212074431.pdf" TargetMode="External"/><Relationship Id="rId287" Type="http://schemas.openxmlformats.org/officeDocument/2006/relationships/hyperlink" Target="https://arsaecoe.mtc.gob.pe/vial/VIAL_I_VIALES005454_20260216121420.pdf" TargetMode="External"/><Relationship Id="rId30" Type="http://schemas.openxmlformats.org/officeDocument/2006/relationships/hyperlink" Target="https://arsaecoe.mtc.gob.pe/vial/VIAL_I_VIALES004638_20250923085013.pdf" TargetMode="External"/><Relationship Id="rId105" Type="http://schemas.openxmlformats.org/officeDocument/2006/relationships/hyperlink" Target="https://arsaecoe.mtc.gob.pe/vial/VIAL_I_VIALES005207_20260116072123.pdf" TargetMode="External"/><Relationship Id="rId126" Type="http://schemas.openxmlformats.org/officeDocument/2006/relationships/hyperlink" Target="https://arsaecoe.mtc.gob.pe/vial/VIAL_R_VIALES005249_20260122040937.pdf" TargetMode="External"/><Relationship Id="rId147" Type="http://schemas.openxmlformats.org/officeDocument/2006/relationships/hyperlink" Target="https://arsaecoe.mtc.gob.pe/vial/VIAL_R_VIALES005291_20260131121639.pdf" TargetMode="External"/><Relationship Id="rId168" Type="http://schemas.openxmlformats.org/officeDocument/2006/relationships/hyperlink" Target="https://arsaecoe.mtc.gob.pe/vial/VIAL_I_VIALES005304_20260130103142.pdf" TargetMode="External"/><Relationship Id="rId312" Type="http://schemas.openxmlformats.org/officeDocument/2006/relationships/hyperlink" Target="https://arsaecoe.mtc.gob.pe/vial/VIAL_R_VIALES005485_20260219014613.pdf" TargetMode="External"/><Relationship Id="rId333" Type="http://schemas.openxmlformats.org/officeDocument/2006/relationships/hyperlink" Target="https://arsaecoe.mtc.gob.pe/vial/VIAL_I_VIALES005499_20260219022130.pdf" TargetMode="External"/><Relationship Id="rId354" Type="http://schemas.openxmlformats.org/officeDocument/2006/relationships/hyperlink" Target="https://arsaecoe.mtc.gob.pe/vial/VIAL_R_VIALES005508_20260220030135.pdf" TargetMode="External"/><Relationship Id="rId51" Type="http://schemas.openxmlformats.org/officeDocument/2006/relationships/hyperlink" Target="https://arsaecoe.mtc.gob.pe/vial/VIAL_I_VIALES004936_20251128112628.pdf" TargetMode="External"/><Relationship Id="rId72" Type="http://schemas.openxmlformats.org/officeDocument/2006/relationships/hyperlink" Target="https://arsaecoe.mtc.gob.pe/vial/VIAL_I_VIALES005074_20251223093033.pdf" TargetMode="External"/><Relationship Id="rId93" Type="http://schemas.openxmlformats.org/officeDocument/2006/relationships/hyperlink" Target="https://arsaecoe.mtc.gob.pe/vial/VIAL_I_VIALES005154_20260115094704.pdf" TargetMode="External"/><Relationship Id="rId189" Type="http://schemas.openxmlformats.org/officeDocument/2006/relationships/hyperlink" Target="https://arsaecoe.mtc.gob.pe/vial/VIAL_R_VIALES005354_20260202062922.pdf" TargetMode="External"/><Relationship Id="rId375" Type="http://schemas.openxmlformats.org/officeDocument/2006/relationships/hyperlink" Target="https://arsaecoe.mtc.gob.pe/vial/VIAL_I_VIALES005518_20260220051811.pdf" TargetMode="External"/><Relationship Id="rId3" Type="http://schemas.openxmlformats.org/officeDocument/2006/relationships/hyperlink" Target="https://arsaecoe.mtc.gob.pe/vial/VIAL_I_M1903205_20230403100451.pdf" TargetMode="External"/><Relationship Id="rId214" Type="http://schemas.openxmlformats.org/officeDocument/2006/relationships/hyperlink" Target="https://arsaecoe.mtc.gob.pe/vial/VIAL_I_VIALES005384_20260205011045.pdf" TargetMode="External"/><Relationship Id="rId235" Type="http://schemas.openxmlformats.org/officeDocument/2006/relationships/hyperlink" Target="https://arsaecoe.mtc.gob.pe/vial/VIAL_R_VIALES005409_20260210085740.pdf" TargetMode="External"/><Relationship Id="rId256" Type="http://schemas.openxmlformats.org/officeDocument/2006/relationships/hyperlink" Target="https://arsaecoe.mtc.gob.pe/vial/VIAL_R_VIALES005424_20260210044617.pdf" TargetMode="External"/><Relationship Id="rId277" Type="http://schemas.openxmlformats.org/officeDocument/2006/relationships/hyperlink" Target="https://arsaecoe.mtc.gob.pe/vial/VIAL_I_VIALES005444_20260213050328.pdf" TargetMode="External"/><Relationship Id="rId298" Type="http://schemas.openxmlformats.org/officeDocument/2006/relationships/hyperlink" Target="https://arsaecoe.mtc.gob.pe/vial/VIAL_R_VIALES005471_20260217112933.pdf" TargetMode="External"/><Relationship Id="rId116" Type="http://schemas.openxmlformats.org/officeDocument/2006/relationships/hyperlink" Target="https://arsaecoe.mtc.gob.pe/vial/VIAL_R_VIALES005227_20260119080118.pdf" TargetMode="External"/><Relationship Id="rId137" Type="http://schemas.openxmlformats.org/officeDocument/2006/relationships/hyperlink" Target="https://arsaecoe.mtc.gob.pe/vial/VIAL_I_VIALES005276_20260127011901.pdf" TargetMode="External"/><Relationship Id="rId158" Type="http://schemas.openxmlformats.org/officeDocument/2006/relationships/hyperlink" Target="https://arsaecoe.mtc.gob.pe/vial/VIAL_I_VIALES005298_20260128095338.pdf" TargetMode="External"/><Relationship Id="rId302" Type="http://schemas.openxmlformats.org/officeDocument/2006/relationships/hyperlink" Target="https://arsaecoe.mtc.gob.pe/vial/VIAL_I_VIALES005475_20260217055254.pdf" TargetMode="External"/><Relationship Id="rId323" Type="http://schemas.openxmlformats.org/officeDocument/2006/relationships/hyperlink" Target="https://arsaecoe.mtc.gob.pe/vial/VIAL_I_VIALES005488_20260219095841.pdf" TargetMode="External"/><Relationship Id="rId344" Type="http://schemas.openxmlformats.org/officeDocument/2006/relationships/hyperlink" Target="https://arsaecoe.mtc.gob.pe/vial/VIAL_R_VIALES005504_20260219070812.pdf" TargetMode="External"/><Relationship Id="rId20" Type="http://schemas.openxmlformats.org/officeDocument/2006/relationships/hyperlink" Target="https://arsaecoe.mtc.gob.pe/vial/VIAL_I_VIALES003321_20250304115557.pdf" TargetMode="External"/><Relationship Id="rId41" Type="http://schemas.openxmlformats.org/officeDocument/2006/relationships/hyperlink" Target="https://arsaecoe.mtc.gob.pe/vial/VIAL_R_VIALES004838_20251226053012.pdf" TargetMode="External"/><Relationship Id="rId62" Type="http://schemas.openxmlformats.org/officeDocument/2006/relationships/hyperlink" Target="https://arsaecoe.mtc.gob.pe/vial/VIAL_R_VIALES005022_20251212064144.pdf" TargetMode="External"/><Relationship Id="rId83" Type="http://schemas.openxmlformats.org/officeDocument/2006/relationships/hyperlink" Target="https://arsaecoe.mtc.gob.pe/vial/VIAL_R_VIALES005156_20260113042909.pdf" TargetMode="External"/><Relationship Id="rId179" Type="http://schemas.openxmlformats.org/officeDocument/2006/relationships/hyperlink" Target="https://arsaecoe.mtc.gob.pe/vial/VIAL_R_VIALES005330_20260130065416.pdf" TargetMode="External"/><Relationship Id="rId365" Type="http://schemas.openxmlformats.org/officeDocument/2006/relationships/hyperlink" Target="https://arsaecoe.mtc.gob.pe/vial/VIAL_R_VIALES005513_20260220125810.pdf" TargetMode="External"/><Relationship Id="rId190" Type="http://schemas.openxmlformats.org/officeDocument/2006/relationships/hyperlink" Target="https://arsaecoe.mtc.gob.pe/vial/VIAL_I_VIALES005352_20260202065523.pdf" TargetMode="External"/><Relationship Id="rId204" Type="http://schemas.openxmlformats.org/officeDocument/2006/relationships/hyperlink" Target="https://arsaecoe.mtc.gob.pe/vial/VIAL_I_VIALES005366_20260203043352.pdf" TargetMode="External"/><Relationship Id="rId225" Type="http://schemas.openxmlformats.org/officeDocument/2006/relationships/hyperlink" Target="https://arsaecoe.mtc.gob.pe/vial/VIAL_I_VIALES005393_20260206011450.pdf" TargetMode="External"/><Relationship Id="rId246" Type="http://schemas.openxmlformats.org/officeDocument/2006/relationships/hyperlink" Target="https://arsaecoe.mtc.gob.pe/vial/VIAL_R_VIALES005415_20260209024640.pdf" TargetMode="External"/><Relationship Id="rId267" Type="http://schemas.openxmlformats.org/officeDocument/2006/relationships/hyperlink" Target="https://arsaecoe.mtc.gob.pe/vial/VIAL_I_VIALES005431_20260212074431.pdf" TargetMode="External"/><Relationship Id="rId288" Type="http://schemas.openxmlformats.org/officeDocument/2006/relationships/hyperlink" Target="https://arsaecoe.mtc.gob.pe/vial/VIAL_R_VIALES005457_20260216034400.pdf" TargetMode="External"/><Relationship Id="rId106" Type="http://schemas.openxmlformats.org/officeDocument/2006/relationships/hyperlink" Target="https://arsaecoe.mtc.gob.pe/vial/VIAL_R_VIALES005209_20260117123425.pdf" TargetMode="External"/><Relationship Id="rId127" Type="http://schemas.openxmlformats.org/officeDocument/2006/relationships/hyperlink" Target="https://arsaecoe.mtc.gob.pe/vial/VIAL_I_VIALES005249_20260122035930.pdf" TargetMode="External"/><Relationship Id="rId313" Type="http://schemas.openxmlformats.org/officeDocument/2006/relationships/hyperlink" Target="https://arsaecoe.mtc.gob.pe/vial/VIAL_R_VIALES005486_20260219090500.pdf" TargetMode="External"/><Relationship Id="rId10" Type="http://schemas.openxmlformats.org/officeDocument/2006/relationships/hyperlink" Target="https://arsaecoe.mtc.gob.pe/vial/VIAL_R_M2303399_20230904115721.pdf" TargetMode="External"/><Relationship Id="rId31" Type="http://schemas.openxmlformats.org/officeDocument/2006/relationships/hyperlink" Target="https://arsaecoe.mtc.gob.pe/vial/VIAL_R_VIALES004785_20251022041133.pdf" TargetMode="External"/><Relationship Id="rId52" Type="http://schemas.openxmlformats.org/officeDocument/2006/relationships/hyperlink" Target="https://arsaecoe.mtc.gob.pe/vial/VIAL_R_VIALES005001_20251204011623.pdf" TargetMode="External"/><Relationship Id="rId73" Type="http://schemas.openxmlformats.org/officeDocument/2006/relationships/hyperlink" Target="https://arsaecoe.mtc.gob.pe/vial/VIAL_R_VIALES005091_20251231120839.pdf" TargetMode="External"/><Relationship Id="rId94" Type="http://schemas.openxmlformats.org/officeDocument/2006/relationships/hyperlink" Target="https://arsaecoe.mtc.gob.pe/vial/VIAL_R_VIALES005187_20260115075015.pdf" TargetMode="External"/><Relationship Id="rId148" Type="http://schemas.openxmlformats.org/officeDocument/2006/relationships/hyperlink" Target="https://arsaecoe.mtc.gob.pe/vial/VIAL_R_VIALES005289_20260219042849.pdf" TargetMode="External"/><Relationship Id="rId169" Type="http://schemas.openxmlformats.org/officeDocument/2006/relationships/hyperlink" Target="https://arsaecoe.mtc.gob.pe/vial/VIAL_R_VIALES005313_20260129125041.pdf" TargetMode="External"/><Relationship Id="rId334" Type="http://schemas.openxmlformats.org/officeDocument/2006/relationships/hyperlink" Target="https://arsaecoe.mtc.gob.pe/vial/VIAL_R_VIALES005501_20260219023515.pdf" TargetMode="External"/><Relationship Id="rId355" Type="http://schemas.openxmlformats.org/officeDocument/2006/relationships/hyperlink" Target="https://arsaecoe.mtc.gob.pe/vial/VIAL_I_VIALES005508_20260220030135.pdf" TargetMode="External"/><Relationship Id="rId376" Type="http://schemas.openxmlformats.org/officeDocument/2006/relationships/hyperlink" Target="https://arsaecoe.mtc.gob.pe/vial/VIAL_R_VIALES005519_20260220054859.pdf" TargetMode="External"/><Relationship Id="rId4" Type="http://schemas.openxmlformats.org/officeDocument/2006/relationships/hyperlink" Target="https://arsaecoe.mtc.gob.pe/vial/VIAL_R_VIALES002932_20250114094639.pdf" TargetMode="External"/><Relationship Id="rId180" Type="http://schemas.openxmlformats.org/officeDocument/2006/relationships/hyperlink" Target="https://arsaecoe.mtc.gob.pe/vial/VIAL_R_VIALES005333_20260131085945.pdf" TargetMode="External"/><Relationship Id="rId215" Type="http://schemas.openxmlformats.org/officeDocument/2006/relationships/hyperlink" Target="https://arsaecoe.mtc.gob.pe/vial/VIAL_I_VIALES005383_20260205025630.pdf" TargetMode="External"/><Relationship Id="rId236" Type="http://schemas.openxmlformats.org/officeDocument/2006/relationships/hyperlink" Target="https://arsaecoe.mtc.gob.pe/vial/VIAL_I_VIALES005409_20260210085740.pdf" TargetMode="External"/><Relationship Id="rId257" Type="http://schemas.openxmlformats.org/officeDocument/2006/relationships/hyperlink" Target="https://arsaecoe.mtc.gob.pe/vial/VIAL_I_VIALES005424_20260210044617.pdf" TargetMode="External"/><Relationship Id="rId278" Type="http://schemas.openxmlformats.org/officeDocument/2006/relationships/hyperlink" Target="https://arsaecoe.mtc.gob.pe/vial/VIAL_R_VIALES005447_20260214095024.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arsaecoe.mtc.gob.pe/ferreo/FERREO_I_FERREO0017_20260219110311.pdf" TargetMode="External"/><Relationship Id="rId2" Type="http://schemas.openxmlformats.org/officeDocument/2006/relationships/hyperlink" Target="https://arsaecoe.mtc.gob.pe/ferreo/FERREO_I_FERREO0014_20260121112024.pdf" TargetMode="External"/><Relationship Id="rId1" Type="http://schemas.openxmlformats.org/officeDocument/2006/relationships/hyperlink" Target="http://portal.mtc.gob.pe/alerta/Documentos_visor/mapas/M20.04.57.pdf" TargetMode="External"/><Relationship Id="rId6" Type="http://schemas.openxmlformats.org/officeDocument/2006/relationships/table" Target="../tables/table5.xml"/><Relationship Id="rId5" Type="http://schemas.openxmlformats.org/officeDocument/2006/relationships/drawing" Target="../drawings/drawing6.xml"/><Relationship Id="rId4"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445"/>
  <sheetViews>
    <sheetView showGridLines="0" tabSelected="1" zoomScale="60" zoomScaleNormal="60" workbookViewId="0">
      <selection activeCell="AD20" sqref="AD20"/>
    </sheetView>
  </sheetViews>
  <sheetFormatPr baseColWidth="10" defaultColWidth="11" defaultRowHeight="14.25"/>
  <cols>
    <col min="1" max="1" width="16.5" customWidth="1"/>
    <col min="2" max="2" width="23.125" customWidth="1"/>
    <col min="3" max="3" width="25" customWidth="1"/>
    <col min="4" max="4" width="20.75" customWidth="1"/>
    <col min="5" max="5" width="38.125" customWidth="1"/>
    <col min="6" max="6" width="17.375" customWidth="1"/>
    <col min="7" max="7" width="12.5" style="3" customWidth="1"/>
    <col min="8" max="8" width="11.125" customWidth="1"/>
    <col min="9" max="9" width="10.375" customWidth="1"/>
    <col min="10" max="10" width="12.25" customWidth="1"/>
    <col min="11" max="11" width="12" customWidth="1"/>
    <col min="12" max="12" width="4.75" customWidth="1"/>
    <col min="13" max="13" width="15.625" customWidth="1"/>
    <col min="14" max="14" width="14.375" customWidth="1"/>
    <col min="15" max="15" width="11.625" customWidth="1"/>
    <col min="16" max="16" width="10.875" customWidth="1"/>
    <col min="17" max="17" width="15.625" customWidth="1"/>
    <col min="18" max="18" width="12.75" hidden="1" customWidth="1"/>
    <col min="19" max="19" width="12.25" hidden="1" customWidth="1"/>
    <col min="20" max="20" width="14.875" hidden="1" customWidth="1"/>
    <col min="21" max="21" width="12.875" hidden="1" customWidth="1"/>
    <col min="22" max="22" width="10.875" customWidth="1"/>
    <col min="23" max="23" width="10.25" customWidth="1"/>
    <col min="24" max="24" width="13.5" customWidth="1"/>
  </cols>
  <sheetData>
    <row r="1" spans="1:29" ht="77.25" customHeight="1">
      <c r="A1" s="278" t="s">
        <v>115</v>
      </c>
      <c r="B1" s="279"/>
      <c r="C1" s="279"/>
      <c r="D1" s="279"/>
      <c r="E1" s="279"/>
      <c r="F1" s="279"/>
      <c r="H1" s="3"/>
      <c r="I1" s="3"/>
      <c r="J1" s="3"/>
      <c r="K1" s="3"/>
      <c r="L1" s="3"/>
    </row>
    <row r="2" spans="1:29" ht="27" customHeight="1">
      <c r="A2" s="280" t="s">
        <v>73</v>
      </c>
      <c r="B2" s="280"/>
      <c r="C2" s="280"/>
      <c r="D2" s="280"/>
      <c r="E2" s="280"/>
      <c r="F2" s="280"/>
      <c r="H2" s="3"/>
      <c r="I2" s="3"/>
      <c r="J2" s="3"/>
      <c r="K2" s="3"/>
      <c r="L2" s="3"/>
    </row>
    <row r="3" spans="1:29" ht="24" customHeight="1">
      <c r="B3" s="44" t="s">
        <v>14</v>
      </c>
      <c r="C3" s="43" t="s">
        <v>810</v>
      </c>
      <c r="D3" s="8" t="s">
        <v>106</v>
      </c>
      <c r="E3" s="59"/>
      <c r="F3" s="59"/>
      <c r="H3" s="3"/>
      <c r="I3" s="3"/>
      <c r="J3" s="3"/>
      <c r="K3" s="3"/>
      <c r="L3" s="3"/>
      <c r="R3" s="40" t="s">
        <v>37</v>
      </c>
      <c r="S3" s="40" t="s">
        <v>7</v>
      </c>
      <c r="T3" s="40" t="s">
        <v>38</v>
      </c>
      <c r="U3" s="49" t="s">
        <v>78</v>
      </c>
    </row>
    <row r="4" spans="1:29" ht="15.75" customHeight="1">
      <c r="A4" s="3"/>
      <c r="B4" s="3"/>
      <c r="C4" s="3"/>
      <c r="D4" s="3"/>
      <c r="E4" s="3"/>
      <c r="F4" s="281" t="s">
        <v>39</v>
      </c>
      <c r="G4" s="282"/>
      <c r="H4" s="282"/>
      <c r="I4" s="283"/>
      <c r="J4" s="3"/>
      <c r="K4" s="3"/>
      <c r="L4" s="3"/>
      <c r="R4" t="str">
        <f>TRIM(MID(TRIM(Transportes!D5),1,FIND(CHAR(10),TRIM(Transportes!D5),1)-1))</f>
        <v>Ayacucho</v>
      </c>
      <c r="S4" t="str">
        <f>TRIM(IF(Transportes!F5="TRÁNSITO INTERRUMPIDO","Interrumpido",IF(Transportes!F5="TRÁNSITO RESTRINGIDO","Restringido","Normal")))</f>
        <v>Interrumpido</v>
      </c>
      <c r="T4" t="str">
        <f>TRIM(IF(MID(TRIM(Transportes!H5),1,FIND("-",TRIM(Transportes!H5),1)-2)="Acción humana","H","F"))</f>
        <v>F</v>
      </c>
      <c r="U4" s="38" t="str">
        <f>Transportes!G5</f>
        <v>-</v>
      </c>
    </row>
    <row r="5" spans="1:29" ht="39" customHeight="1">
      <c r="D5" t="s">
        <v>0</v>
      </c>
      <c r="E5" s="3"/>
      <c r="F5" s="133" t="s">
        <v>40</v>
      </c>
      <c r="G5" s="60" t="s">
        <v>41</v>
      </c>
      <c r="H5" s="61" t="s">
        <v>42</v>
      </c>
      <c r="I5" s="62" t="s">
        <v>43</v>
      </c>
      <c r="J5" s="3"/>
      <c r="K5" s="3"/>
      <c r="L5" s="3"/>
      <c r="R5" t="str">
        <f>TRIM(MID(TRIM(Transportes!D6),1,FIND(CHAR(10),TRIM(Transportes!D6),1)-1))</f>
        <v>Ucayali</v>
      </c>
      <c r="S5" t="str">
        <f>TRIM(IF(Transportes!F6="TRÁNSITO INTERRUMPIDO","Interrumpido",IF(Transportes!F6="TRÁNSITO RESTRINGIDO","Restringido","Normal")))</f>
        <v>Interrumpido</v>
      </c>
      <c r="T5" t="str">
        <f>TRIM(IF(MID(TRIM(Transportes!H6),1,FIND("-",TRIM(Transportes!H6),1)-2)="Acción humana","H","F"))</f>
        <v>F</v>
      </c>
      <c r="U5" s="38">
        <f>Transportes!G6</f>
        <v>20</v>
      </c>
      <c r="AC5" s="75"/>
    </row>
    <row r="6" spans="1:29" ht="15.75" customHeight="1">
      <c r="E6" s="3"/>
      <c r="F6" s="201" t="s">
        <v>44</v>
      </c>
      <c r="G6" s="64">
        <f>G40+I40</f>
        <v>5</v>
      </c>
      <c r="H6" s="65">
        <f>+H40+J40</f>
        <v>177</v>
      </c>
      <c r="I6" s="66">
        <f>SUM(G6:H6)</f>
        <v>182</v>
      </c>
      <c r="R6" t="str">
        <f>TRIM(MID(TRIM(Transportes!D7),1,FIND(CHAR(10),TRIM(Transportes!D7),1)-1))</f>
        <v>Ayacucho</v>
      </c>
      <c r="S6" t="str">
        <f>TRIM(IF(Transportes!F7="TRÁNSITO INTERRUMPIDO","Interrumpido",IF(Transportes!F7="TRÁNSITO RESTRINGIDO","Restringido","Normal")))</f>
        <v>Interrumpido</v>
      </c>
      <c r="T6" t="str">
        <f>TRIM(IF(MID(TRIM(Transportes!H7),1,FIND("-",TRIM(Transportes!H7),1)-2)="Acción humana","H","F"))</f>
        <v>F</v>
      </c>
      <c r="U6" s="38" t="str">
        <f>Transportes!G7</f>
        <v>-</v>
      </c>
      <c r="AC6" s="75"/>
    </row>
    <row r="7" spans="1:29" ht="15.75" customHeight="1">
      <c r="C7" s="30"/>
      <c r="E7" s="3"/>
      <c r="F7" s="63" t="s">
        <v>45</v>
      </c>
      <c r="G7" s="64">
        <v>2</v>
      </c>
      <c r="H7" s="65">
        <v>1</v>
      </c>
      <c r="I7" s="65">
        <f>SUM(G7:H7)</f>
        <v>3</v>
      </c>
      <c r="R7" t="str">
        <f>TRIM(MID(TRIM(Transportes!D8),1,FIND(CHAR(10),TRIM(Transportes!D8),1)-1))</f>
        <v>Lima</v>
      </c>
      <c r="S7" t="str">
        <f>TRIM(IF(Transportes!F8="TRÁNSITO INTERRUMPIDO","Interrumpido",IF(Transportes!F8="TRÁNSITO RESTRINGIDO","Restringido","Normal")))</f>
        <v>Interrumpido</v>
      </c>
      <c r="T7" t="str">
        <f>TRIM(IF(MID(TRIM(Transportes!H8),1,FIND("-",TRIM(Transportes!H8),1)-2)="Acción humana","H","F"))</f>
        <v>F</v>
      </c>
      <c r="U7" s="38" t="str">
        <f>Transportes!G8</f>
        <v>-</v>
      </c>
      <c r="AC7" s="75"/>
    </row>
    <row r="8" spans="1:29" ht="15.75" customHeight="1">
      <c r="E8" s="3"/>
      <c r="F8" s="63" t="s">
        <v>46</v>
      </c>
      <c r="G8" s="64">
        <v>0</v>
      </c>
      <c r="H8" s="65">
        <v>2</v>
      </c>
      <c r="I8" s="65">
        <f>SUM(G8:H8)</f>
        <v>2</v>
      </c>
      <c r="R8" t="str">
        <f>TRIM(MID(TRIM(Transportes!D9),1,FIND(CHAR(10),TRIM(Transportes!D9),1)-1))</f>
        <v>Ayacucho</v>
      </c>
      <c r="S8" t="str">
        <f>TRIM(IF(Transportes!F9="TRÁNSITO INTERRUMPIDO","Interrumpido",IF(Transportes!F9="TRÁNSITO RESTRINGIDO","Restringido","Normal")))</f>
        <v>Interrumpido</v>
      </c>
      <c r="T8" t="str">
        <f>TRIM(IF(MID(TRIM(Transportes!H9),1,FIND("-",TRIM(Transportes!H9),1)-2)="Acción humana","H","F"))</f>
        <v>F</v>
      </c>
      <c r="U8" s="38">
        <f>Transportes!G9</f>
        <v>120</v>
      </c>
      <c r="AC8" s="75"/>
    </row>
    <row r="9" spans="1:29" ht="15.75" customHeight="1">
      <c r="E9" s="3"/>
      <c r="F9" s="63" t="s">
        <v>47</v>
      </c>
      <c r="G9" s="64">
        <v>1</v>
      </c>
      <c r="H9" s="65">
        <v>0</v>
      </c>
      <c r="I9" s="65">
        <f>SUM(G9:H9)</f>
        <v>1</v>
      </c>
      <c r="Q9" s="3"/>
      <c r="R9" t="str">
        <f>TRIM(MID(TRIM(Transportes!D10),1,FIND(CHAR(10),TRIM(Transportes!D10),1)-1))</f>
        <v>Apurímac</v>
      </c>
      <c r="S9" t="str">
        <f>TRIM(IF(Transportes!F10="TRÁNSITO INTERRUMPIDO","Interrumpido",IF(Transportes!F10="TRÁNSITO RESTRINGIDO","Restringido","Normal")))</f>
        <v>Restringido</v>
      </c>
      <c r="T9" t="str">
        <f>TRIM(IF(MID(TRIM(Transportes!H10),1,FIND("-",TRIM(Transportes!H10),1)-2)="Acción humana","H","F"))</f>
        <v>F</v>
      </c>
      <c r="U9" s="38">
        <f>Transportes!G10</f>
        <v>60</v>
      </c>
      <c r="V9" s="3"/>
      <c r="W9" s="3"/>
      <c r="AC9" s="75"/>
    </row>
    <row r="10" spans="1:29" ht="15.75" customHeight="1">
      <c r="E10" s="3"/>
      <c r="F10" s="63" t="s">
        <v>48</v>
      </c>
      <c r="G10" s="64">
        <v>4</v>
      </c>
      <c r="H10" s="65">
        <v>0</v>
      </c>
      <c r="I10" s="65">
        <f>SUM(G10:H10)</f>
        <v>4</v>
      </c>
      <c r="Q10" s="3"/>
      <c r="R10" t="str">
        <f>TRIM(MID(TRIM(Transportes!D11),1,FIND(CHAR(10),TRIM(Transportes!D11),1)-1))</f>
        <v>Cajamarca</v>
      </c>
      <c r="S10" t="str">
        <f>TRIM(IF(Transportes!F11="TRÁNSITO INTERRUMPIDO","Interrumpido",IF(Transportes!F11="TRÁNSITO RESTRINGIDO","Restringido","Normal")))</f>
        <v>Restringido</v>
      </c>
      <c r="T10" t="str">
        <f>TRIM(IF(MID(TRIM(Transportes!H11),1,FIND("-",TRIM(Transportes!H11),1)-2)="Acción humana","H","F"))</f>
        <v>F</v>
      </c>
      <c r="U10" s="38">
        <f>Transportes!G11</f>
        <v>23</v>
      </c>
      <c r="V10" s="3"/>
      <c r="W10" s="3"/>
      <c r="AC10" s="75"/>
    </row>
    <row r="11" spans="1:29" ht="15.75" customHeight="1">
      <c r="E11" s="3"/>
      <c r="F11" s="67" t="s">
        <v>43</v>
      </c>
      <c r="G11" s="68">
        <f>SUM(G6:G10)</f>
        <v>12</v>
      </c>
      <c r="H11" s="68">
        <f>SUM(H6:H10)</f>
        <v>180</v>
      </c>
      <c r="I11" s="69">
        <f>SUM(I6:I10)</f>
        <v>192</v>
      </c>
      <c r="Q11" s="3"/>
      <c r="R11" t="str">
        <f>TRIM(MID(TRIM(Transportes!D12),1,FIND(CHAR(10),TRIM(Transportes!D12),1)-1))</f>
        <v>Amazonas</v>
      </c>
      <c r="S11" t="str">
        <f>TRIM(IF(Transportes!F12="TRÁNSITO INTERRUMPIDO","Interrumpido",IF(Transportes!F12="TRÁNSITO RESTRINGIDO","Restringido","Normal")))</f>
        <v>Restringido</v>
      </c>
      <c r="T11" t="str">
        <f>TRIM(IF(MID(TRIM(Transportes!H12),1,FIND("-",TRIM(Transportes!H12),1)-2)="Acción humana","H","F"))</f>
        <v>F</v>
      </c>
      <c r="U11" s="38">
        <f>Transportes!G12</f>
        <v>100</v>
      </c>
      <c r="V11" s="3"/>
      <c r="W11" s="3"/>
      <c r="AC11" s="75"/>
    </row>
    <row r="12" spans="1:29" ht="15.75" customHeight="1">
      <c r="E12" s="3"/>
      <c r="Q12" s="3"/>
      <c r="R12" t="str">
        <f>TRIM(MID(TRIM(Transportes!D13),1,FIND(CHAR(10),TRIM(Transportes!D13),1)-1))</f>
        <v>Puno</v>
      </c>
      <c r="S12" t="str">
        <f>TRIM(IF(Transportes!F13="TRÁNSITO INTERRUMPIDO","Interrumpido",IF(Transportes!F13="TRÁNSITO RESTRINGIDO","Restringido","Normal")))</f>
        <v>Restringido</v>
      </c>
      <c r="T12" t="str">
        <f>TRIM(IF(MID(TRIM(Transportes!H13),1,FIND("-",TRIM(Transportes!H13),1)-2)="Acción humana","H","F"))</f>
        <v>F</v>
      </c>
      <c r="U12" s="38" t="str">
        <f>Transportes!G13</f>
        <v>-</v>
      </c>
      <c r="V12" s="3"/>
      <c r="W12" s="3"/>
      <c r="AC12" s="75"/>
    </row>
    <row r="13" spans="1:29" ht="15.75" customHeight="1">
      <c r="E13" s="3"/>
      <c r="F13" s="281" t="s">
        <v>72</v>
      </c>
      <c r="G13" s="282"/>
      <c r="H13" s="282"/>
      <c r="I13" s="282"/>
      <c r="J13" s="282"/>
      <c r="K13" s="283"/>
      <c r="M13" s="281" t="s">
        <v>79</v>
      </c>
      <c r="N13" s="282"/>
      <c r="O13" s="282"/>
      <c r="P13" s="283"/>
      <c r="Q13" s="3"/>
      <c r="R13" t="str">
        <f>TRIM(MID(TRIM(Transportes!D14),1,FIND(CHAR(10),TRIM(Transportes!D14),1)-1))</f>
        <v>Cusco</v>
      </c>
      <c r="S13" t="str">
        <f>TRIM(IF(Transportes!F14="TRÁNSITO INTERRUMPIDO","Interrumpido",IF(Transportes!F14="TRÁNSITO RESTRINGIDO","Restringido","Normal")))</f>
        <v>Restringido</v>
      </c>
      <c r="T13" t="str">
        <f>TRIM(IF(MID(TRIM(Transportes!H14),1,FIND("-",TRIM(Transportes!H14),1)-2)="Acción humana","H","F"))</f>
        <v>F</v>
      </c>
      <c r="U13" s="38">
        <f>Transportes!G14</f>
        <v>20</v>
      </c>
      <c r="V13" s="3"/>
      <c r="W13" s="3"/>
      <c r="AC13" s="75"/>
    </row>
    <row r="14" spans="1:29" ht="15.75" customHeight="1">
      <c r="E14" s="3"/>
      <c r="F14" s="284" t="s">
        <v>108</v>
      </c>
      <c r="G14" s="286" t="s">
        <v>49</v>
      </c>
      <c r="H14" s="287"/>
      <c r="I14" s="288" t="s">
        <v>50</v>
      </c>
      <c r="J14" s="289"/>
      <c r="K14" s="290" t="s">
        <v>43</v>
      </c>
      <c r="M14" s="291" t="s">
        <v>49</v>
      </c>
      <c r="N14" s="292"/>
      <c r="O14" s="293"/>
      <c r="P14" s="275" t="s">
        <v>43</v>
      </c>
      <c r="Q14" s="3"/>
      <c r="R14" t="str">
        <f>TRIM(MID(TRIM(Transportes!D15),1,FIND(CHAR(10),TRIM(Transportes!D15),1)-1))</f>
        <v>Ica</v>
      </c>
      <c r="S14" t="str">
        <f>TRIM(IF(Transportes!F15="TRÁNSITO INTERRUMPIDO","Interrumpido",IF(Transportes!F15="TRÁNSITO RESTRINGIDO","Restringido","Normal")))</f>
        <v>Restringido</v>
      </c>
      <c r="T14" t="str">
        <f>TRIM(IF(MID(TRIM(Transportes!H15),1,FIND("-",TRIM(Transportes!H15),1)-2)="Acción humana","H","F"))</f>
        <v>F</v>
      </c>
      <c r="U14" s="38" t="str">
        <f>Transportes!G15</f>
        <v>-</v>
      </c>
      <c r="V14" s="3"/>
      <c r="W14" s="3"/>
      <c r="AC14" s="75"/>
    </row>
    <row r="15" spans="1:29" ht="15.75" customHeight="1">
      <c r="E15" s="3"/>
      <c r="F15" s="285"/>
      <c r="G15" s="70" t="s">
        <v>51</v>
      </c>
      <c r="H15" s="71" t="s">
        <v>52</v>
      </c>
      <c r="I15" s="70" t="s">
        <v>51</v>
      </c>
      <c r="J15" s="71" t="s">
        <v>52</v>
      </c>
      <c r="K15" s="276"/>
      <c r="M15" s="29" t="s">
        <v>108</v>
      </c>
      <c r="N15" s="70" t="s">
        <v>51</v>
      </c>
      <c r="O15" s="71" t="s">
        <v>52</v>
      </c>
      <c r="P15" s="276"/>
      <c r="Q15" s="3"/>
      <c r="R15" t="str">
        <f>TRIM(MID(TRIM(Transportes!D16),1,FIND(CHAR(10),TRIM(Transportes!D16),1)-1))</f>
        <v>Ayacucho</v>
      </c>
      <c r="S15" t="str">
        <f>TRIM(IF(Transportes!F16="TRÁNSITO INTERRUMPIDO","Interrumpido",IF(Transportes!F16="TRÁNSITO RESTRINGIDO","Restringido","Normal")))</f>
        <v>Restringido</v>
      </c>
      <c r="T15" t="str">
        <f>TRIM(IF(MID(TRIM(Transportes!H16),1,FIND("-",TRIM(Transportes!H16),1)-2)="Acción humana","H","F"))</f>
        <v>F</v>
      </c>
      <c r="U15" s="38">
        <f>Transportes!G16</f>
        <v>40</v>
      </c>
      <c r="V15" s="3"/>
      <c r="W15" s="3"/>
      <c r="X15" t="s">
        <v>0</v>
      </c>
      <c r="AC15" s="75"/>
    </row>
    <row r="16" spans="1:29" ht="15.75" customHeight="1">
      <c r="E16" s="3"/>
      <c r="F16" s="63" t="s">
        <v>53</v>
      </c>
      <c r="G16" s="65">
        <f>COUNTIFS(Eventos7[DPTO],"Amazonas",Eventos7[ESTADO],"Interrumpido",Eventos7[FENOMENO],"F")</f>
        <v>0</v>
      </c>
      <c r="H16" s="65">
        <f>COUNTIFS(Eventos7[DPTO],"Amazonas",Eventos7[ESTADO],"Restringido",Eventos7[FENOMENO],"F")</f>
        <v>14</v>
      </c>
      <c r="I16" s="65">
        <f>COUNTIFS(Eventos7[DPTO],"Amazonas",Eventos7[ESTADO],"Interrumpido",Eventos7[FENOMENO],"H")</f>
        <v>0</v>
      </c>
      <c r="J16" s="65">
        <f>COUNTIFS(Eventos7[DPTO],"Amazonas",Eventos7[ESTADO],"Restringido",Eventos7[FENOMENO],"H")</f>
        <v>1</v>
      </c>
      <c r="K16" s="65">
        <f>SUM(G16:J16)</f>
        <v>15</v>
      </c>
      <c r="M16" s="63" t="s">
        <v>53</v>
      </c>
      <c r="N16" s="72">
        <f>SUMIFS(Eventos7[METRAJE],Eventos7[DPTO],"Amazonas",Eventos7[ESTADO],"Interrumpido",Eventos7[FENOMENO],"F")</f>
        <v>0</v>
      </c>
      <c r="O16" s="72">
        <f>SUMIFS(Eventos7[METRAJE],Eventos7[DPTO],"Amazonas",Eventos7[ESTADO],"Restringido",Eventos7[FENOMENO],"F")</f>
        <v>1010</v>
      </c>
      <c r="P16" s="72">
        <f t="shared" ref="P16:P39" si="0">SUM(N16:O16)</f>
        <v>1010</v>
      </c>
      <c r="Q16" s="3"/>
      <c r="R16" t="str">
        <f>TRIM(MID(TRIM(Transportes!D17),1,FIND(CHAR(10),TRIM(Transportes!D17),1)-1))</f>
        <v>Ayacucho</v>
      </c>
      <c r="S16" t="str">
        <f>TRIM(IF(Transportes!F17="TRÁNSITO INTERRUMPIDO","Interrumpido",IF(Transportes!F17="TRÁNSITO RESTRINGIDO","Restringido","Normal")))</f>
        <v>Restringido</v>
      </c>
      <c r="T16" t="str">
        <f>TRIM(IF(MID(TRIM(Transportes!H17),1,FIND("-",TRIM(Transportes!H17),1)-2)="Acción humana","H","F"))</f>
        <v>F</v>
      </c>
      <c r="U16" s="38">
        <f>Transportes!G17</f>
        <v>40</v>
      </c>
      <c r="V16" s="3"/>
      <c r="W16" s="3"/>
      <c r="AC16" s="75"/>
    </row>
    <row r="17" spans="5:29" ht="15.75" customHeight="1">
      <c r="E17" s="3"/>
      <c r="F17" s="63" t="s">
        <v>54</v>
      </c>
      <c r="G17" s="65">
        <f>COUNTIFS(Eventos7[DPTO],"Áncash",Eventos7[ESTADO],"Interrumpido",Eventos7[FENOMENO],"F")</f>
        <v>0</v>
      </c>
      <c r="H17" s="65">
        <f>COUNTIFS(Eventos7[DPTO],"Áncash",Eventos7[ESTADO],"Restringido",Eventos7[FENOMENO],"F")</f>
        <v>7</v>
      </c>
      <c r="I17" s="65">
        <f>COUNTIFS(Eventos7[DPTO],"Áncash",Eventos7[ESTADO],"Interrumpido",Eventos7[FENOMENO],"H")</f>
        <v>0</v>
      </c>
      <c r="J17" s="65">
        <f>COUNTIFS(Eventos7[DPTO],"Áncash",Eventos7[ESTADO],"Restringido",Eventos7[FENOMENO],"H")</f>
        <v>0</v>
      </c>
      <c r="K17" s="65">
        <f t="shared" ref="K17:K39" si="1">SUM(G17:J17)</f>
        <v>7</v>
      </c>
      <c r="M17" s="122" t="s">
        <v>54</v>
      </c>
      <c r="N17" s="72">
        <f>SUMIFS(Eventos7[METRAJE],Eventos7[DPTO],"Áncash",Eventos7[ESTADO],"Interrumpido",Eventos7[FENOMENO],"F")</f>
        <v>0</v>
      </c>
      <c r="O17" s="72">
        <f>SUMIFS(Eventos7[METRAJE],Eventos7[DPTO],"Áncash",Eventos7[ESTADO],"Restringido",Eventos7[FENOMENO],"F")</f>
        <v>747</v>
      </c>
      <c r="P17" s="72">
        <f>SUM(N17:O17)</f>
        <v>747</v>
      </c>
      <c r="Q17" s="3"/>
      <c r="R17" t="str">
        <f>TRIM(MID(TRIM(Transportes!D18),1,FIND(CHAR(10),TRIM(Transportes!D18),1)-1))</f>
        <v>Ayacucho</v>
      </c>
      <c r="S17" t="str">
        <f>TRIM(IF(Transportes!F18="TRÁNSITO INTERRUMPIDO","Interrumpido",IF(Transportes!F18="TRÁNSITO RESTRINGIDO","Restringido","Normal")))</f>
        <v>Restringido</v>
      </c>
      <c r="T17" t="str">
        <f>TRIM(IF(MID(TRIM(Transportes!H18),1,FIND("-",TRIM(Transportes!H18),1)-2)="Acción humana","H","F"))</f>
        <v>F</v>
      </c>
      <c r="U17" s="38">
        <f>Transportes!G18</f>
        <v>40</v>
      </c>
      <c r="V17" s="3"/>
      <c r="W17" s="3"/>
      <c r="AC17" s="75"/>
    </row>
    <row r="18" spans="5:29" ht="15.75" customHeight="1">
      <c r="E18" s="3"/>
      <c r="F18" s="76" t="s">
        <v>55</v>
      </c>
      <c r="G18" s="65">
        <f>COUNTIFS(Eventos7[DPTO],"Apurímac",Eventos7[ESTADO],"Interrumpido",Eventos7[FENOMENO],"F")</f>
        <v>0</v>
      </c>
      <c r="H18" s="65">
        <f>COUNTIFS(Eventos7[DPTO],"Apurímac",Eventos7[ESTADO],"Restringido",Eventos7[FENOMENO],"F")</f>
        <v>8</v>
      </c>
      <c r="I18" s="65">
        <f>COUNTIFS(Eventos7[DPTO],"Apurímac",Eventos7[ESTADO],"Interrumpido",Eventos7[FENOMENO],"H")</f>
        <v>0</v>
      </c>
      <c r="J18" s="65">
        <f>COUNTIFS(Eventos7[DPTO],"Apurímac",Eventos7[ESTADO],"Restringido",Eventos7[FENOMENO],"H")</f>
        <v>0</v>
      </c>
      <c r="K18" s="65">
        <f t="shared" si="1"/>
        <v>8</v>
      </c>
      <c r="M18" s="123" t="s">
        <v>55</v>
      </c>
      <c r="N18" s="72">
        <f>SUMIFS(Eventos7[METRAJE],Eventos7[DPTO],"Apurímac",Eventos7[ESTADO],"Interrumpido",Eventos7[FENOMENO],"F")</f>
        <v>0</v>
      </c>
      <c r="O18" s="72">
        <f>SUMIFS(Eventos7[METRAJE],Eventos7[DPTO],"Apurímac",Eventos7[ESTADO],"Restringido",Eventos7[FENOMENO],"F")</f>
        <v>785</v>
      </c>
      <c r="P18" s="72">
        <f t="shared" si="0"/>
        <v>785</v>
      </c>
      <c r="Q18" s="3"/>
      <c r="R18" t="str">
        <f>TRIM(MID(TRIM(Transportes!D19),1,FIND(CHAR(10),TRIM(Transportes!D19),1)-1))</f>
        <v>Ayacucho</v>
      </c>
      <c r="S18" t="str">
        <f>TRIM(IF(Transportes!F19="TRÁNSITO INTERRUMPIDO","Interrumpido",IF(Transportes!F19="TRÁNSITO RESTRINGIDO","Restringido","Normal")))</f>
        <v>Restringido</v>
      </c>
      <c r="T18" t="str">
        <f>TRIM(IF(MID(TRIM(Transportes!H19),1,FIND("-",TRIM(Transportes!H19),1)-2)="Acción humana","H","F"))</f>
        <v>F</v>
      </c>
      <c r="U18" s="38">
        <f>Transportes!G19</f>
        <v>40</v>
      </c>
      <c r="V18" s="3"/>
      <c r="W18" s="3"/>
      <c r="AC18" s="75"/>
    </row>
    <row r="19" spans="5:29" ht="15.75" customHeight="1">
      <c r="E19" s="3"/>
      <c r="F19" s="76" t="s">
        <v>34</v>
      </c>
      <c r="G19" s="65">
        <f>COUNTIFS(Eventos7[DPTO],"Arequipa",Eventos7[ESTADO],"Interrumpido",Eventos7[FENOMENO],"F")</f>
        <v>0</v>
      </c>
      <c r="H19" s="65">
        <f>COUNTIFS(Eventos7[DPTO],"Arequipa",Eventos7[ESTADO],"Restringido",Eventos7[FENOMENO],"F")</f>
        <v>3</v>
      </c>
      <c r="I19" s="65">
        <f>COUNTIFS(Eventos7[DPTO],"Arequipa",Eventos7[ESTADO],"Interrumpido",Eventos7[FENOMENO],"H")</f>
        <v>0</v>
      </c>
      <c r="J19" s="65">
        <f>COUNTIFS(Eventos7[DPTO],"Arequipa",Eventos7[ESTADO],"Restringido",Eventos7[FENOMENO],"H")</f>
        <v>2</v>
      </c>
      <c r="K19" s="65">
        <f t="shared" si="1"/>
        <v>5</v>
      </c>
      <c r="M19" s="123" t="s">
        <v>34</v>
      </c>
      <c r="N19" s="72">
        <f>SUMIFS(Eventos7[METRAJE],Eventos7[DPTO],"Arequipa",Eventos7[ESTADO],"Interrumpido",Eventos7[FENOMENO],"F")</f>
        <v>0</v>
      </c>
      <c r="O19" s="72">
        <f>SUMIFS(Eventos7[METRAJE],Eventos7[DPTO],"Arequipa",Eventos7[ESTADO],"Restringido",Eventos7[FENOMENO],"F")</f>
        <v>320</v>
      </c>
      <c r="P19" s="72">
        <f t="shared" si="0"/>
        <v>320</v>
      </c>
      <c r="Q19" s="3"/>
      <c r="R19" t="str">
        <f>TRIM(MID(TRIM(Transportes!D20),1,FIND(CHAR(10),TRIM(Transportes!D20),1)-1))</f>
        <v>Arequipa</v>
      </c>
      <c r="S19" t="str">
        <f>TRIM(IF(Transportes!F20="TRÁNSITO INTERRUMPIDO","Interrumpido",IF(Transportes!F20="TRÁNSITO RESTRINGIDO","Restringido","Normal")))</f>
        <v>Restringido</v>
      </c>
      <c r="T19" t="str">
        <f>TRIM(IF(MID(TRIM(Transportes!H20),1,FIND("-",TRIM(Transportes!H20),1)-2)="Acción humana","H","F"))</f>
        <v>F</v>
      </c>
      <c r="U19" s="38">
        <f>Transportes!G20</f>
        <v>120</v>
      </c>
      <c r="V19" s="3"/>
      <c r="W19" s="3"/>
      <c r="AC19" s="75"/>
    </row>
    <row r="20" spans="5:29" ht="15.75" customHeight="1">
      <c r="E20" s="3"/>
      <c r="F20" s="63" t="s">
        <v>56</v>
      </c>
      <c r="G20" s="65">
        <f>COUNTIFS(Eventos7[DPTO],"Ayacucho",Eventos7[ESTADO],"Interrumpido",Eventos7[FENOMENO],"F")</f>
        <v>3</v>
      </c>
      <c r="H20" s="65">
        <f>COUNTIFS(Eventos7[DPTO],"Ayacucho",Eventos7[ESTADO],"Restringido",Eventos7[FENOMENO],"F")</f>
        <v>11</v>
      </c>
      <c r="I20" s="65">
        <f>COUNTIFS(Eventos7[DPTO],"Ayacucho",Eventos7[ESTADO],"Interrumpido",Eventos7[FENOMENO],"H")</f>
        <v>0</v>
      </c>
      <c r="J20" s="65">
        <f>COUNTIFS(Eventos7[DPTO],"Ayacucho",Eventos7[ESTADO],"Restringido",Eventos7[FENOMENO],"H")</f>
        <v>0</v>
      </c>
      <c r="K20" s="65">
        <f t="shared" si="1"/>
        <v>14</v>
      </c>
      <c r="M20" s="63" t="s">
        <v>56</v>
      </c>
      <c r="N20" s="72">
        <f>SUMIFS(Eventos7[METRAJE],Eventos7[DPTO],"Ayacucho",Eventos7[ESTADO],"Interrumpido",Eventos7[FENOMENO],"F")</f>
        <v>120</v>
      </c>
      <c r="O20" s="72">
        <f>SUMIFS(Eventos7[METRAJE],Eventos7[DPTO],"Ayacucho",Eventos7[ESTADO],"Restringido",Eventos7[FENOMENO],"F")</f>
        <v>340</v>
      </c>
      <c r="P20" s="72">
        <f t="shared" si="0"/>
        <v>460</v>
      </c>
      <c r="Q20" s="3"/>
      <c r="R20" t="str">
        <f>TRIM(MID(TRIM(Transportes!D21),1,FIND(CHAR(10),TRIM(Transportes!D21),1)-1))</f>
        <v>Lima</v>
      </c>
      <c r="S20" t="str">
        <f>TRIM(IF(Transportes!F21="TRÁNSITO INTERRUMPIDO","Interrumpido",IF(Transportes!F21="TRÁNSITO RESTRINGIDO","Restringido","Normal")))</f>
        <v>Restringido</v>
      </c>
      <c r="T20" t="str">
        <f>TRIM(IF(MID(TRIM(Transportes!H21),1,FIND("-",TRIM(Transportes!H21),1)-2)="Acción humana","H","F"))</f>
        <v>F</v>
      </c>
      <c r="U20" s="38">
        <f>Transportes!G21</f>
        <v>0</v>
      </c>
      <c r="V20" s="3"/>
      <c r="W20" s="3"/>
      <c r="AC20" s="75"/>
    </row>
    <row r="21" spans="5:29" ht="15.75" customHeight="1">
      <c r="E21" s="3"/>
      <c r="F21" s="63" t="s">
        <v>57</v>
      </c>
      <c r="G21" s="65">
        <f>COUNTIFS(Eventos7[DPTO],"Cajamarca",Eventos7[ESTADO],"Interrumpido",Eventos7[FENOMENO],"F")</f>
        <v>0</v>
      </c>
      <c r="H21" s="65">
        <f>COUNTIFS(Eventos7[DPTO],"Cajamarca",Eventos7[ESTADO],"Restringido",Eventos7[FENOMENO],"F")</f>
        <v>17</v>
      </c>
      <c r="I21" s="65">
        <f>COUNTIFS(Eventos7[DPTO],"Cajamarca",Eventos7[ESTADO],"Interrumpido",Eventos7[FENOMENO],"H")</f>
        <v>0</v>
      </c>
      <c r="J21" s="65">
        <f>COUNTIFS(Eventos7[DPTO],"Cajamarca",Eventos7[ESTADO],"Restringido",Eventos7[FENOMENO],"H")</f>
        <v>0</v>
      </c>
      <c r="K21" s="65">
        <f t="shared" si="1"/>
        <v>17</v>
      </c>
      <c r="M21" s="63" t="s">
        <v>57</v>
      </c>
      <c r="N21" s="72">
        <f>SUMIFS(Eventos7[METRAJE],Eventos7[DPTO],"Cajamarca",Eventos7[ESTADO],"Interrumpido",Eventos7[FENOMENO],"F")</f>
        <v>0</v>
      </c>
      <c r="O21" s="72">
        <f>SUMIFS(Eventos7[METRAJE],Eventos7[DPTO],"Cajamarca",Eventos7[ESTADO],"Restringido",Eventos7[FENOMENO],"F")</f>
        <v>498</v>
      </c>
      <c r="P21" s="72">
        <f t="shared" si="0"/>
        <v>498</v>
      </c>
      <c r="Q21" s="3"/>
      <c r="R21" t="str">
        <f>TRIM(MID(TRIM(Transportes!D22),1,FIND(CHAR(10),TRIM(Transportes!D22),1)-1))</f>
        <v>Ica</v>
      </c>
      <c r="S21" t="str">
        <f>TRIM(IF(Transportes!F22="TRÁNSITO INTERRUMPIDO","Interrumpido",IF(Transportes!F22="TRÁNSITO RESTRINGIDO","Restringido","Normal")))</f>
        <v>Restringido</v>
      </c>
      <c r="T21" t="str">
        <f>TRIM(IF(MID(TRIM(Transportes!H22),1,FIND("-",TRIM(Transportes!H22),1)-2)="Acción humana","H","F"))</f>
        <v>F</v>
      </c>
      <c r="U21" s="38">
        <f>Transportes!G22</f>
        <v>400</v>
      </c>
      <c r="V21" s="3"/>
      <c r="W21" s="3"/>
      <c r="AC21" s="75"/>
    </row>
    <row r="22" spans="5:29" ht="15.75" customHeight="1">
      <c r="F22" s="63" t="s">
        <v>58</v>
      </c>
      <c r="G22" s="65">
        <f>COUNTIFS(Eventos7[DPTO],"Cusco",Eventos7[ESTADO],"Interrumpido",Eventos7[FENOMENO],"F")</f>
        <v>0</v>
      </c>
      <c r="H22" s="65">
        <f>COUNTIFS(Eventos7[DPTO],"Cusco",Eventos7[ESTADO],"Restringido",Eventos7[FENOMENO],"F")</f>
        <v>12</v>
      </c>
      <c r="I22" s="65">
        <f>COUNTIFS(Eventos7[DPTO],"Cusco",Eventos7[ESTADO],"Interrumpido",Eventos7[FENOMENO],"H")</f>
        <v>0</v>
      </c>
      <c r="J22" s="65">
        <f>COUNTIFS(Eventos7[DPTO],"Cusco",Eventos7[ESTADO],"Restringido",Eventos7[FENOMENO],"H")</f>
        <v>0</v>
      </c>
      <c r="K22" s="65">
        <f t="shared" si="1"/>
        <v>12</v>
      </c>
      <c r="M22" s="63" t="s">
        <v>58</v>
      </c>
      <c r="N22" s="72">
        <f>SUMIFS(Eventos7[METRAJE],Eventos7[DPTO],"Cusco",Eventos7[ESTADO],"Interrumpido",Eventos7[FENOMENO],"F")</f>
        <v>0</v>
      </c>
      <c r="O22" s="72">
        <f>SUMIFS(Eventos7[METRAJE],Eventos7[DPTO],"Cusco",Eventos7[ESTADO],"Restringido",Eventos7[FENOMENO],"F")</f>
        <v>1435</v>
      </c>
      <c r="P22" s="72">
        <f t="shared" si="0"/>
        <v>1435</v>
      </c>
      <c r="Q22" s="3"/>
      <c r="R22" t="str">
        <f>TRIM(MID(TRIM(Transportes!D23),1,FIND(CHAR(10),TRIM(Transportes!D23),1)-1))</f>
        <v>Ica</v>
      </c>
      <c r="S22" t="str">
        <f>TRIM(IF(Transportes!F23="TRÁNSITO INTERRUMPIDO","Interrumpido",IF(Transportes!F23="TRÁNSITO RESTRINGIDO","Restringido","Normal")))</f>
        <v>Restringido</v>
      </c>
      <c r="T22" t="str">
        <f>TRIM(IF(MID(TRIM(Transportes!H23),1,FIND("-",TRIM(Transportes!H23),1)-2)="Acción humana","H","F"))</f>
        <v>F</v>
      </c>
      <c r="U22" s="38">
        <f>Transportes!G23</f>
        <v>200</v>
      </c>
      <c r="V22" s="3"/>
      <c r="AC22" s="75"/>
    </row>
    <row r="23" spans="5:29" ht="15.75" customHeight="1">
      <c r="F23" s="63" t="s">
        <v>59</v>
      </c>
      <c r="G23" s="65">
        <f>COUNTIFS(Eventos7[DPTO],"Huancavelica",Eventos7[ESTADO],"Interrumpido",Eventos7[FENOMENO],"F")</f>
        <v>0</v>
      </c>
      <c r="H23" s="65">
        <f>COUNTIFS(Eventos7[DPTO],"Huancavelica",Eventos7[ESTADO],"Restringido",Eventos7[FENOMENO],"F")</f>
        <v>1</v>
      </c>
      <c r="I23" s="65">
        <f>COUNTIFS(Eventos7[DPTO],"Huancavelica",Eventos7[ESTADO],"Interrumpido",Eventos7[FENOMENO],"H")</f>
        <v>0</v>
      </c>
      <c r="J23" s="65">
        <f>COUNTIFS(Eventos7[DPTO],"Huancavelica",Eventos7[ESTADO],"Restringido",Eventos7[FENOMENO],"H")</f>
        <v>0</v>
      </c>
      <c r="K23" s="65">
        <f t="shared" si="1"/>
        <v>1</v>
      </c>
      <c r="M23" s="98" t="s">
        <v>59</v>
      </c>
      <c r="N23" s="72">
        <f>SUMIFS(Eventos7[METRAJE],Eventos7[DPTO],"Huancavelica",Eventos7[ESTADO],"Interrumpido",Eventos7[FENOMENO],"F")</f>
        <v>0</v>
      </c>
      <c r="O23" s="72">
        <f>SUMIFS(Eventos7[METRAJE],Eventos7[DPTO],"Huancavelica",Eventos7[ESTADO],"Restringido",Eventos7[FENOMENO],"F")</f>
        <v>0</v>
      </c>
      <c r="P23" s="72">
        <f t="shared" si="0"/>
        <v>0</v>
      </c>
      <c r="Q23" s="3"/>
      <c r="R23" t="str">
        <f>TRIM(MID(TRIM(Transportes!D24),1,FIND(CHAR(10),TRIM(Transportes!D24),1)-1))</f>
        <v>Apurímac</v>
      </c>
      <c r="S23" t="str">
        <f>TRIM(IF(Transportes!F24="TRÁNSITO INTERRUMPIDO","Interrumpido",IF(Transportes!F24="TRÁNSITO RESTRINGIDO","Restringido","Normal")))</f>
        <v>Restringido</v>
      </c>
      <c r="T23" t="str">
        <f>TRIM(IF(MID(TRIM(Transportes!H24),1,FIND("-",TRIM(Transportes!H24),1)-2)="Acción humana","H","F"))</f>
        <v>F</v>
      </c>
      <c r="U23" s="38">
        <f>Transportes!G24</f>
        <v>20</v>
      </c>
      <c r="V23" s="3"/>
      <c r="AC23" s="75"/>
    </row>
    <row r="24" spans="5:29" ht="15.75" customHeight="1">
      <c r="F24" s="63" t="s">
        <v>60</v>
      </c>
      <c r="G24" s="65">
        <f>COUNTIFS(Eventos7[DPTO],"Huánuco",Eventos7[ESTADO],"Interrumpido",Eventos7[FENOMENO],"F")</f>
        <v>0</v>
      </c>
      <c r="H24" s="65">
        <f>COUNTIFS(Eventos7[DPTO],"Huánuco",Eventos7[ESTADO],"Restringido",Eventos7[FENOMENO],"F")</f>
        <v>14</v>
      </c>
      <c r="I24" s="65">
        <f>COUNTIFS(Eventos7[DPTO],"Huánuco",Eventos7[ESTADO],"Interrumpido",Eventos7[FENOMENO],"H")</f>
        <v>0</v>
      </c>
      <c r="J24" s="65">
        <f>COUNTIFS(Eventos7[DPTO],"Huánuco",Eventos7[ESTADO],"Restringido",Eventos7[FENOMENO],"H")</f>
        <v>0</v>
      </c>
      <c r="K24" s="65">
        <f t="shared" si="1"/>
        <v>14</v>
      </c>
      <c r="M24" s="63" t="s">
        <v>60</v>
      </c>
      <c r="N24" s="72">
        <f>SUMIFS(Eventos7[METRAJE],Eventos7[DPTO],"Huánuco",Eventos7[ESTADO],"Interrumpido",Eventos7[FENOMENO],"F")</f>
        <v>0</v>
      </c>
      <c r="O24" s="72">
        <f>SUMIFS(Eventos7[METRAJE],Eventos7[DPTO],"Huánuco",Eventos7[ESTADO],"Restringido",Eventos7[FENOMENO],"F")</f>
        <v>1315</v>
      </c>
      <c r="P24" s="72">
        <f t="shared" si="0"/>
        <v>1315</v>
      </c>
      <c r="Q24" s="3"/>
      <c r="R24" t="str">
        <f>TRIM(MID(TRIM(Transportes!D25),1,FIND(CHAR(10),TRIM(Transportes!D25),1)-1))</f>
        <v>Amazonas</v>
      </c>
      <c r="S24" t="str">
        <f>TRIM(IF(Transportes!F25="TRÁNSITO INTERRUMPIDO","Interrumpido",IF(Transportes!F25="TRÁNSITO RESTRINGIDO","Restringido","Normal")))</f>
        <v>Restringido</v>
      </c>
      <c r="T24" t="str">
        <f>TRIM(IF(MID(TRIM(Transportes!H25),1,FIND("-",TRIM(Transportes!H25),1)-2)="Acción humana","H","F"))</f>
        <v>F</v>
      </c>
      <c r="U24" s="38">
        <f>Transportes!G25</f>
        <v>30</v>
      </c>
      <c r="V24" s="3"/>
      <c r="AC24" s="75"/>
    </row>
    <row r="25" spans="5:29" ht="15.75" customHeight="1">
      <c r="F25" s="63" t="s">
        <v>33</v>
      </c>
      <c r="G25" s="65">
        <f>COUNTIFS(Eventos7[DPTO],"Ica",Eventos7[ESTADO],"Interrumpido",Eventos7[FENOMENO],"F")</f>
        <v>0</v>
      </c>
      <c r="H25" s="65">
        <f>COUNTIFS(Eventos7[DPTO],"Ica",Eventos7[ESTADO],"Restringido",Eventos7[FENOMENO],"F")</f>
        <v>6</v>
      </c>
      <c r="I25" s="65">
        <f>COUNTIFS(Eventos7[DPTO],"Ica",Eventos7[ESTADO],"Interrumpido",Eventos7[FENOMENO],"H")</f>
        <v>0</v>
      </c>
      <c r="J25" s="65">
        <f>COUNTIFS(Eventos7[DPTO],"Ica",Eventos7[ESTADO],"Restringido",Eventos7[FENOMENO],"H")</f>
        <v>0</v>
      </c>
      <c r="K25" s="65">
        <f t="shared" si="1"/>
        <v>6</v>
      </c>
      <c r="M25" s="63" t="s">
        <v>33</v>
      </c>
      <c r="N25" s="72">
        <f>SUMIFS(Eventos7[METRAJE],Eventos7[DPTO],"Ica",Eventos7[ESTADO],"Interrumpido",Eventos7[FENOMENO],"F")</f>
        <v>0</v>
      </c>
      <c r="O25" s="72">
        <f>SUMIFS(Eventos7[METRAJE],Eventos7[DPTO],"Ica",Eventos7[ESTADO],"Restringido",Eventos7[FENOMENO],"F")</f>
        <v>710</v>
      </c>
      <c r="P25" s="72">
        <f t="shared" si="0"/>
        <v>710</v>
      </c>
      <c r="Q25" s="3"/>
      <c r="R25" t="str">
        <f>TRIM(MID(TRIM(Transportes!D26),1,FIND(CHAR(10),TRIM(Transportes!D26),1)-1))</f>
        <v>Ica</v>
      </c>
      <c r="S25" t="str">
        <f>TRIM(IF(Transportes!F26="TRÁNSITO INTERRUMPIDO","Interrumpido",IF(Transportes!F26="TRÁNSITO RESTRINGIDO","Restringido","Normal")))</f>
        <v>Restringido</v>
      </c>
      <c r="T25" t="str">
        <f>TRIM(IF(MID(TRIM(Transportes!H26),1,FIND("-",TRIM(Transportes!H26),1)-2)="Acción humana","H","F"))</f>
        <v>F</v>
      </c>
      <c r="U25" s="38">
        <f>Transportes!G26</f>
        <v>100</v>
      </c>
      <c r="V25" s="3"/>
      <c r="AC25" s="75"/>
    </row>
    <row r="26" spans="5:29" ht="15.75" customHeight="1">
      <c r="F26" s="63" t="s">
        <v>61</v>
      </c>
      <c r="G26" s="65">
        <f>COUNTIFS(Eventos7[DPTO],"Junín",Eventos7[ESTADO],"Interrumpido",Eventos7[FENOMENO],"F")</f>
        <v>0</v>
      </c>
      <c r="H26" s="65">
        <f>COUNTIFS(Eventos7[DPTO],"Junín",Eventos7[ESTADO],"Restringido",Eventos7[FENOMENO],"F")</f>
        <v>15</v>
      </c>
      <c r="I26" s="65">
        <f>COUNTIFS(Eventos7[DPTO],"Junín",Eventos7[ESTADO],"Interrumpido",Eventos7[FENOMENO],"H")</f>
        <v>0</v>
      </c>
      <c r="J26" s="65">
        <f>COUNTIFS(Eventos7[DPTO],"Junín",Eventos7[ESTADO],"Restringido",Eventos7[FENOMENO],"H")</f>
        <v>0</v>
      </c>
      <c r="K26" s="65">
        <f>SUM(G26:J26)</f>
        <v>15</v>
      </c>
      <c r="M26" s="63" t="s">
        <v>61</v>
      </c>
      <c r="N26" s="72">
        <f>SUMIFS(Eventos7[METRAJE],Eventos7[DPTO],"Junín",Eventos7[ESTADO],"Interrumpido",Eventos7[FENOMENO],"F")</f>
        <v>0</v>
      </c>
      <c r="O26" s="72">
        <f>SUMIFS(Eventos7[METRAJE],Eventos7[DPTO],"Junín",Eventos7[ESTADO],"Restringido",Eventos7[FENOMENO],"F")</f>
        <v>491</v>
      </c>
      <c r="P26" s="72">
        <f t="shared" si="0"/>
        <v>491</v>
      </c>
      <c r="Q26" s="3"/>
      <c r="R26" t="str">
        <f>TRIM(MID(TRIM(Transportes!D27),1,FIND(CHAR(10),TRIM(Transportes!D27),1)-1))</f>
        <v>Cusco</v>
      </c>
      <c r="S26" t="str">
        <f>TRIM(IF(Transportes!F27="TRÁNSITO INTERRUMPIDO","Interrumpido",IF(Transportes!F27="TRÁNSITO RESTRINGIDO","Restringido","Normal")))</f>
        <v>Restringido</v>
      </c>
      <c r="T26" t="str">
        <f>TRIM(IF(MID(TRIM(Transportes!H27),1,FIND("-",TRIM(Transportes!H27),1)-2)="Acción humana","H","F"))</f>
        <v>F</v>
      </c>
      <c r="U26" s="38">
        <f>Transportes!G27</f>
        <v>180</v>
      </c>
      <c r="V26" s="3"/>
      <c r="AC26" s="75"/>
    </row>
    <row r="27" spans="5:29" ht="15.75" customHeight="1">
      <c r="F27" s="63" t="s">
        <v>35</v>
      </c>
      <c r="G27" s="65">
        <f>COUNTIFS(Eventos7[DPTO],"La Libertad",Eventos7[ESTADO],"Interrumpido",Eventos7[FENOMENO],"F")</f>
        <v>0</v>
      </c>
      <c r="H27" s="65">
        <f>COUNTIFS(Eventos7[DPTO],"La Libertad",Eventos7[ESTADO],"Restringido",Eventos7[FENOMENO],"F")</f>
        <v>7</v>
      </c>
      <c r="I27" s="65">
        <f>COUNTIFS(Eventos7[DPTO],"La Libertad",Eventos7[ESTADO],"Interrumpido",Eventos7[FENOMENO],"H")</f>
        <v>0</v>
      </c>
      <c r="J27" s="65">
        <f>COUNTIFS(Eventos7[DPTO],"La Libertad",Eventos7[ESTADO],"Restringido",Eventos7[FENOMENO],"H")</f>
        <v>1</v>
      </c>
      <c r="K27" s="65">
        <f t="shared" si="1"/>
        <v>8</v>
      </c>
      <c r="M27" s="63" t="s">
        <v>35</v>
      </c>
      <c r="N27" s="72">
        <f>SUMIFS(Eventos7[METRAJE],Eventos7[DPTO],"La Libertad",Eventos7[ESTADO],"Interrumpido",Eventos7[FENOMENO],"F")</f>
        <v>0</v>
      </c>
      <c r="O27" s="72">
        <f>SUMIFS(Eventos7[METRAJE],Eventos7[DPTO],"La Libertad",Eventos7[ESTADO],"Restringido",Eventos7[FENOMENO],"F")</f>
        <v>230</v>
      </c>
      <c r="P27" s="72">
        <f t="shared" si="0"/>
        <v>230</v>
      </c>
      <c r="Q27" s="3"/>
      <c r="R27" t="str">
        <f>TRIM(MID(TRIM(Transportes!D28),1,FIND(CHAR(10),TRIM(Transportes!D28),1)-1))</f>
        <v>Ayacucho</v>
      </c>
      <c r="S27" t="str">
        <f>TRIM(IF(Transportes!F28="TRÁNSITO INTERRUMPIDO","Interrumpido",IF(Transportes!F28="TRÁNSITO RESTRINGIDO","Restringido","Normal")))</f>
        <v>Restringido</v>
      </c>
      <c r="T27" t="str">
        <f>TRIM(IF(MID(TRIM(Transportes!H28),1,FIND("-",TRIM(Transportes!H28),1)-2)="Acción humana","H","F"))</f>
        <v>F</v>
      </c>
      <c r="U27" s="38">
        <f>Transportes!G28</f>
        <v>30</v>
      </c>
      <c r="V27" s="3"/>
      <c r="AC27" s="75"/>
    </row>
    <row r="28" spans="5:29" ht="15.75" customHeight="1">
      <c r="F28" s="63" t="s">
        <v>62</v>
      </c>
      <c r="G28" s="65">
        <f>COUNTIFS(Eventos7[DPTO],"Lambayeque",Eventos7[ESTADO],"Interrumpido",Eventos7[FENOMENO],"F")</f>
        <v>0</v>
      </c>
      <c r="H28" s="65">
        <f>COUNTIFS(Eventos7[DPTO],"Lambayeque",Eventos7[ESTADO],"Restringido",Eventos7[FENOMENO],"F")</f>
        <v>1</v>
      </c>
      <c r="I28" s="65">
        <f>COUNTIFS(Eventos7[DPTO],"Lambayeque",Eventos7[ESTADO],"Interrumpido",Eventos7[FENOMENO],"H")</f>
        <v>0</v>
      </c>
      <c r="J28" s="65">
        <f>COUNTIFS(Eventos7[DPTO],"Lambayeque",Eventos7[ESTADO],"Restringido",Eventos7[FENOMENO],"H")</f>
        <v>0</v>
      </c>
      <c r="K28" s="65">
        <f t="shared" si="1"/>
        <v>1</v>
      </c>
      <c r="M28" s="63" t="s">
        <v>62</v>
      </c>
      <c r="N28" s="72">
        <f>SUMIFS(Eventos7[METRAJE],Eventos7[DPTO],"Lambayeque",Eventos7[ESTADO],"Interrumpido",Eventos7[FENOMENO],"F")</f>
        <v>0</v>
      </c>
      <c r="O28" s="72">
        <f>SUMIFS(Eventos7[METRAJE],Eventos7[DPTO],"Lambayeque",Eventos7[ESTADO],"Restringido",Eventos7[FENOMENO],"F")</f>
        <v>20</v>
      </c>
      <c r="P28" s="72">
        <f t="shared" si="0"/>
        <v>20</v>
      </c>
      <c r="Q28" s="3"/>
      <c r="R28" t="str">
        <f>TRIM(MID(TRIM(Transportes!D29),1,FIND(CHAR(10),TRIM(Transportes!D29),1)-1))</f>
        <v>Piura</v>
      </c>
      <c r="S28" t="str">
        <f>TRIM(IF(Transportes!F29="TRÁNSITO INTERRUMPIDO","Interrumpido",IF(Transportes!F29="TRÁNSITO RESTRINGIDO","Restringido","Normal")))</f>
        <v>Restringido</v>
      </c>
      <c r="T28" t="str">
        <f>TRIM(IF(MID(TRIM(Transportes!H29),1,FIND("-",TRIM(Transportes!H29),1)-2)="Acción humana","H","F"))</f>
        <v>F</v>
      </c>
      <c r="U28" s="38" t="str">
        <f>Transportes!G29</f>
        <v>-</v>
      </c>
      <c r="V28" s="3"/>
      <c r="AC28" s="75"/>
    </row>
    <row r="29" spans="5:29" ht="15.75" customHeight="1">
      <c r="F29" s="63" t="s">
        <v>63</v>
      </c>
      <c r="G29" s="65">
        <f>COUNTIFS(Eventos7[DPTO],"Lima",Eventos7[ESTADO],"Interrumpido",Eventos7[FENOMENO],"F")</f>
        <v>1</v>
      </c>
      <c r="H29" s="65">
        <f>COUNTIFS(Eventos7[DPTO],"Lima",Eventos7[ESTADO],"Restringido",Eventos7[FENOMENO],"F")</f>
        <v>6</v>
      </c>
      <c r="I29" s="65">
        <f>COUNTIFS(Eventos7[DPTO],"Lima",Eventos7[ESTADO],"Interrumpido",Eventos7[FENOMENO],"H")</f>
        <v>0</v>
      </c>
      <c r="J29" s="65">
        <f>COUNTIFS(Eventos7[DPTO],"Lima",Eventos7[ESTADO],"Restringido",Eventos7[FENOMENO],"H")</f>
        <v>0</v>
      </c>
      <c r="K29" s="65">
        <f t="shared" si="1"/>
        <v>7</v>
      </c>
      <c r="M29" s="63" t="s">
        <v>63</v>
      </c>
      <c r="N29" s="72">
        <f>SUMIFS(Eventos7[METRAJE],Eventos7[DPTO],"Lima",Eventos7[ESTADO],"Interrumpido",Eventos7[FENOMENO],"F")</f>
        <v>0</v>
      </c>
      <c r="O29" s="72">
        <f>SUMIFS(Eventos7[METRAJE],Eventos7[DPTO],"Lima",Eventos7[ESTADO],"Restringido",Eventos7[FENOMENO],"F")</f>
        <v>525</v>
      </c>
      <c r="P29" s="72">
        <f t="shared" si="0"/>
        <v>525</v>
      </c>
      <c r="Q29" s="3"/>
      <c r="R29" t="str">
        <f>TRIM(MID(TRIM(Transportes!D30),1,FIND(CHAR(10),TRIM(Transportes!D30),1)-1))</f>
        <v>Ayacucho</v>
      </c>
      <c r="S29" t="str">
        <f>TRIM(IF(Transportes!F30="TRÁNSITO INTERRUMPIDO","Interrumpido",IF(Transportes!F30="TRÁNSITO RESTRINGIDO","Restringido","Normal")))</f>
        <v>Restringido</v>
      </c>
      <c r="T29" t="str">
        <f>TRIM(IF(MID(TRIM(Transportes!H30),1,FIND("-",TRIM(Transportes!H30),1)-2)="Acción humana","H","F"))</f>
        <v>F</v>
      </c>
      <c r="U29" s="38">
        <f>Transportes!G30</f>
        <v>30</v>
      </c>
      <c r="V29" s="3"/>
      <c r="AC29" s="75"/>
    </row>
    <row r="30" spans="5:29" ht="15.75" customHeight="1">
      <c r="F30" s="63" t="s">
        <v>64</v>
      </c>
      <c r="G30" s="65">
        <f>COUNTIFS(Eventos7[DPTO],"Loreto",Eventos7[ESTADO],"Interrumpido",Eventos7[FENOMENO],"F")</f>
        <v>0</v>
      </c>
      <c r="H30" s="65">
        <f>COUNTIFS(Eventos7[DPTO],"Loreto",Eventos7[ESTADO],"Restringido",Eventos7[FENOMENO],"F")</f>
        <v>0</v>
      </c>
      <c r="I30" s="65">
        <f>COUNTIFS(Eventos7[DPTO],"Loreto",Eventos7[ESTADO],"Interrumpido",Eventos7[FENOMENO],"H")</f>
        <v>0</v>
      </c>
      <c r="J30" s="65">
        <f>COUNTIFS(Eventos7[DPTO],"Loreto",Eventos7[ESTADO],"Restringido",Eventos7[FENOMENO],"H")</f>
        <v>1</v>
      </c>
      <c r="K30" s="65">
        <f t="shared" si="1"/>
        <v>1</v>
      </c>
      <c r="M30" s="63" t="s">
        <v>64</v>
      </c>
      <c r="N30" s="72">
        <f>SUMIFS(Eventos7[METRAJE],Eventos7[DPTO],"Loreto",Eventos7[ESTADO],"Interrumpido",Eventos7[FENOMENO],"F")</f>
        <v>0</v>
      </c>
      <c r="O30" s="72">
        <f>SUMIFS(Eventos7[METRAJE],Eventos7[DPTO],"Loreto",Eventos7[ESTADO],"Restringido",Eventos7[FENOMENO],"F")</f>
        <v>0</v>
      </c>
      <c r="P30" s="72">
        <f t="shared" si="0"/>
        <v>0</v>
      </c>
      <c r="Q30" s="3"/>
      <c r="R30" t="str">
        <f>TRIM(MID(TRIM(Transportes!D31),1,FIND(CHAR(10),TRIM(Transportes!D31),1)-1))</f>
        <v>Lima</v>
      </c>
      <c r="S30" t="str">
        <f>TRIM(IF(Transportes!F31="TRÁNSITO INTERRUMPIDO","Interrumpido",IF(Transportes!F31="TRÁNSITO RESTRINGIDO","Restringido","Normal")))</f>
        <v>Restringido</v>
      </c>
      <c r="T30" t="str">
        <f>TRIM(IF(MID(TRIM(Transportes!H31),1,FIND("-",TRIM(Transportes!H31),1)-2)="Acción humana","H","F"))</f>
        <v>F</v>
      </c>
      <c r="U30" s="38">
        <f>Transportes!G31</f>
        <v>300</v>
      </c>
      <c r="V30" s="3"/>
      <c r="AC30" s="75"/>
    </row>
    <row r="31" spans="5:29" ht="15.75" customHeight="1">
      <c r="F31" s="63" t="s">
        <v>65</v>
      </c>
      <c r="G31" s="65">
        <f>COUNTIFS(Eventos7[DPTO],"Madre de Dios",Eventos7[ESTADO],"Interrumpido",Eventos7[FENOMENO],"F")</f>
        <v>0</v>
      </c>
      <c r="H31" s="65">
        <f>COUNTIFS(Eventos7[DPTO],"Madre de Dios",Eventos7[ESTADO],"Restringido",Eventos7[FENOMENO],"F")</f>
        <v>1</v>
      </c>
      <c r="I31" s="65">
        <f>COUNTIFS(Eventos7[DPTO],"Madre de Dios",Eventos7[ESTADO],"Interrumpido",Eventos7[FENOMENO],"H")</f>
        <v>0</v>
      </c>
      <c r="J31" s="65">
        <f>COUNTIFS(Eventos7[DPTO],"Madre de Dios",Eventos7[ESTADO],"Restringido",Eventos7[FENOMENO],"H")</f>
        <v>0</v>
      </c>
      <c r="K31" s="65">
        <f t="shared" si="1"/>
        <v>1</v>
      </c>
      <c r="M31" s="63" t="s">
        <v>65</v>
      </c>
      <c r="N31" s="72">
        <f>SUMIFS(Eventos7[METRAJE],Eventos7[DPTO],"Madre de Dios",Eventos7[ESTADO],"Interrumpido",Eventos7[FENOMENO],"F")</f>
        <v>0</v>
      </c>
      <c r="O31" s="72">
        <f>SUMIFS(Eventos7[METRAJE],Eventos7[DPTO],"Madre de Dios",Eventos7[ESTADO],"Restringido",Eventos7[FENOMENO],"F")</f>
        <v>30</v>
      </c>
      <c r="P31" s="72">
        <f t="shared" si="0"/>
        <v>30</v>
      </c>
      <c r="Q31" s="3"/>
      <c r="R31" t="str">
        <f>TRIM(MID(TRIM(Transportes!D32),1,FIND(CHAR(10),TRIM(Transportes!D32),1)-1))</f>
        <v>Huánuco</v>
      </c>
      <c r="S31" t="str">
        <f>TRIM(IF(Transportes!F32="TRÁNSITO INTERRUMPIDO","Interrumpido",IF(Transportes!F32="TRÁNSITO RESTRINGIDO","Restringido","Normal")))</f>
        <v>Restringido</v>
      </c>
      <c r="T31" t="str">
        <f>TRIM(IF(MID(TRIM(Transportes!H32),1,FIND("-",TRIM(Transportes!H32),1)-2)="Acción humana","H","F"))</f>
        <v>F</v>
      </c>
      <c r="U31" s="38">
        <f>Transportes!G32</f>
        <v>50</v>
      </c>
      <c r="V31" s="3"/>
      <c r="AC31" s="75"/>
    </row>
    <row r="32" spans="5:29" ht="15.75" customHeight="1">
      <c r="F32" s="63" t="s">
        <v>36</v>
      </c>
      <c r="G32" s="65">
        <f>COUNTIFS(Eventos7[DPTO],"Moquegua",Eventos7[ESTADO],"Interrumpido",Eventos7[FENOMENO],"F")</f>
        <v>0</v>
      </c>
      <c r="H32" s="65">
        <f>COUNTIFS(Eventos7[DPTO],"Moquegua",Eventos7[ESTADO],"Restringido",Eventos7[FENOMENO],"F")</f>
        <v>8</v>
      </c>
      <c r="I32" s="65">
        <f>COUNTIFS(Eventos7[DPTO],"Moquegua",Eventos7[ESTADO],"Interrumpido",Eventos7[FENOMENO],"H")</f>
        <v>0</v>
      </c>
      <c r="J32" s="65">
        <f>COUNTIFS(Eventos7[DPTO],"Moquegua",Eventos7[ESTADO],"Restringido",Eventos7[FENOMENO],"H")</f>
        <v>0</v>
      </c>
      <c r="K32" s="65">
        <f t="shared" si="1"/>
        <v>8</v>
      </c>
      <c r="M32" s="63" t="s">
        <v>36</v>
      </c>
      <c r="N32" s="72">
        <f>SUMIFS(Eventos7[METRAJE],Eventos7[DPTO],"Moquegua",Eventos7[ESTADO],"Interrumpido",Eventos7[FENOMENO],"F")</f>
        <v>0</v>
      </c>
      <c r="O32" s="72">
        <f>SUMIFS(Eventos7[METRAJE],Eventos7[DPTO],"Moquegua",Eventos7[ESTADO],"Restringido",Eventos7[FENOMENO],"F")</f>
        <v>263</v>
      </c>
      <c r="P32" s="72">
        <f t="shared" si="0"/>
        <v>263</v>
      </c>
      <c r="Q32" s="3"/>
      <c r="R32" t="str">
        <f>TRIM(MID(TRIM(Transportes!D33),1,FIND(CHAR(10),TRIM(Transportes!D33),1)-1))</f>
        <v>Apurímac</v>
      </c>
      <c r="S32" t="str">
        <f>TRIM(IF(Transportes!F33="TRÁNSITO INTERRUMPIDO","Interrumpido",IF(Transportes!F33="TRÁNSITO RESTRINGIDO","Restringido","Normal")))</f>
        <v>Restringido</v>
      </c>
      <c r="T32" t="str">
        <f>TRIM(IF(MID(TRIM(Transportes!H33),1,FIND("-",TRIM(Transportes!H33),1)-2)="Acción humana","H","F"))</f>
        <v>F</v>
      </c>
      <c r="U32" s="38">
        <f>Transportes!G33</f>
        <v>160</v>
      </c>
      <c r="V32" s="3"/>
      <c r="AC32" s="75"/>
    </row>
    <row r="33" spans="4:30" ht="15.75" customHeight="1">
      <c r="F33" s="63" t="s">
        <v>66</v>
      </c>
      <c r="G33" s="65">
        <f>COUNTIFS(Eventos7[DPTO],"Pasco",Eventos7[ESTADO],"Interrumpido",Eventos7[FENOMENO],"F")</f>
        <v>0</v>
      </c>
      <c r="H33" s="65">
        <f>COUNTIFS(Eventos7[DPTO],"Pasco",Eventos7[ESTADO],"Restringido",Eventos7[FENOMENO],"F")</f>
        <v>6</v>
      </c>
      <c r="I33" s="65">
        <f>COUNTIFS(Eventos7[DPTO],"Pasco",Eventos7[ESTADO],"Interrumpido",Eventos7[FENOMENO],"H")</f>
        <v>0</v>
      </c>
      <c r="J33" s="65">
        <f>COUNTIFS(Eventos7[DPTO],"Pasco",Eventos7[ESTADO],"Restringido",Eventos7[FENOMENO],"H")</f>
        <v>0</v>
      </c>
      <c r="K33" s="65">
        <f t="shared" si="1"/>
        <v>6</v>
      </c>
      <c r="M33" s="63" t="s">
        <v>66</v>
      </c>
      <c r="N33" s="72">
        <f>SUMIFS(Eventos7[METRAJE],Eventos7[DPTO],"Pasco",Eventos7[ESTADO],"Interrumpido",Eventos7[FENOMENO],"F")</f>
        <v>0</v>
      </c>
      <c r="O33" s="72">
        <f>SUMIFS(Eventos7[METRAJE],Eventos7[DPTO],"Pasco",Eventos7[ESTADO],"Restringido",Eventos7[FENOMENO],"F")</f>
        <v>1140</v>
      </c>
      <c r="P33" s="72">
        <f t="shared" si="0"/>
        <v>1140</v>
      </c>
      <c r="Q33" s="3"/>
      <c r="R33" t="str">
        <f>TRIM(MID(TRIM(Transportes!D34),1,FIND(CHAR(10),TRIM(Transportes!D34),1)-1))</f>
        <v>Ayacucho</v>
      </c>
      <c r="S33" t="str">
        <f>TRIM(IF(Transportes!F34="TRÁNSITO INTERRUMPIDO","Interrumpido",IF(Transportes!F34="TRÁNSITO RESTRINGIDO","Restringido","Normal")))</f>
        <v>Restringido</v>
      </c>
      <c r="T33" t="str">
        <f>TRIM(IF(MID(TRIM(Transportes!H34),1,FIND("-",TRIM(Transportes!H34),1)-2)="Acción humana","H","F"))</f>
        <v>F</v>
      </c>
      <c r="U33" s="38">
        <f>Transportes!G34</f>
        <v>30</v>
      </c>
      <c r="V33" s="3"/>
      <c r="AC33" s="75"/>
    </row>
    <row r="34" spans="4:30" ht="15.75" customHeight="1">
      <c r="F34" s="63" t="s">
        <v>32</v>
      </c>
      <c r="G34" s="65">
        <f>COUNTIFS(Eventos7[DPTO],"Piura",Eventos7[ESTADO],"Interrumpido",Eventos7[FENOMENO],"F")</f>
        <v>0</v>
      </c>
      <c r="H34" s="65">
        <f>COUNTIFS(Eventos7[DPTO],"Piura",Eventos7[ESTADO],"Restringido",Eventos7[FENOMENO],"F")</f>
        <v>16</v>
      </c>
      <c r="I34" s="65">
        <f>COUNTIFS(Eventos7[DPTO],"Piura",Eventos7[ESTADO],"Interrumpido",Eventos7[FENOMENO],"H")</f>
        <v>0</v>
      </c>
      <c r="J34" s="65">
        <f>COUNTIFS(Eventos7[DPTO],"Piura",Eventos7[ESTADO],"Restringido",Eventos7[FENOMENO],"H")</f>
        <v>2</v>
      </c>
      <c r="K34" s="65">
        <f t="shared" si="1"/>
        <v>18</v>
      </c>
      <c r="M34" s="63" t="s">
        <v>32</v>
      </c>
      <c r="N34" s="72">
        <f>SUMIFS(Eventos7[METRAJE],Eventos7[DPTO],"Piura",Eventos7[ESTADO],"Interrumpido",Eventos7[FENOMENO],"F")</f>
        <v>0</v>
      </c>
      <c r="O34" s="72">
        <f>SUMIFS(Eventos7[METRAJE],Eventos7[DPTO],"Piura",Eventos7[ESTADO],"Restringido",Eventos7[FENOMENO],"F")</f>
        <v>1320</v>
      </c>
      <c r="P34" s="72">
        <f t="shared" si="0"/>
        <v>1320</v>
      </c>
      <c r="Q34" s="3"/>
      <c r="R34" t="str">
        <f>TRIM(MID(TRIM(Transportes!D35),1,FIND(CHAR(10),TRIM(Transportes!D35),1)-1))</f>
        <v>Amazonas</v>
      </c>
      <c r="S34" t="str">
        <f>TRIM(IF(Transportes!F35="TRÁNSITO INTERRUMPIDO","Interrumpido",IF(Transportes!F35="TRÁNSITO RESTRINGIDO","Restringido","Normal")))</f>
        <v>Restringido</v>
      </c>
      <c r="T34" t="str">
        <f>TRIM(IF(MID(TRIM(Transportes!H35),1,FIND("-",TRIM(Transportes!H35),1)-2)="Acción humana","H","F"))</f>
        <v>F</v>
      </c>
      <c r="U34" s="38">
        <f>Transportes!G35</f>
        <v>0</v>
      </c>
      <c r="V34" s="3"/>
      <c r="AC34" s="75"/>
    </row>
    <row r="35" spans="4:30" ht="15.75" customHeight="1">
      <c r="F35" s="88" t="s">
        <v>67</v>
      </c>
      <c r="G35" s="65">
        <f>COUNTIFS(Eventos7[DPTO],"Puno",Eventos7[ESTADO],"Interrumpido",Eventos7[FENOMENO],"F")</f>
        <v>0</v>
      </c>
      <c r="H35" s="65">
        <f>COUNTIFS(Eventos7[DPTO],"Puno",Eventos7[ESTADO],"Restringido",Eventos7[FENOMENO],"F")</f>
        <v>7</v>
      </c>
      <c r="I35" s="65">
        <f>COUNTIFS(Eventos7[DPTO],"Puno",Eventos7[ESTADO],"Interrumpido",Eventos7[FENOMENO],"H")</f>
        <v>0</v>
      </c>
      <c r="J35" s="65">
        <f>COUNTIFS(Eventos7[DPTO],"Puno",Eventos7[ESTADO],"Restringido",Eventos7[FENOMENO],"H")</f>
        <v>0</v>
      </c>
      <c r="K35" s="65">
        <f t="shared" si="1"/>
        <v>7</v>
      </c>
      <c r="M35" s="63" t="s">
        <v>67</v>
      </c>
      <c r="N35" s="72">
        <f>SUMIFS(Eventos7[METRAJE],Eventos7[DPTO],"Puno",Eventos7[ESTADO],"Interrumpido",Eventos7[FENOMENO],"F")</f>
        <v>0</v>
      </c>
      <c r="O35" s="72">
        <f>SUMIFS(Eventos7[METRAJE],Eventos7[DPTO],"Puno",Eventos7[ESTADO],"Restringido",Eventos7[FENOMENO],"F")</f>
        <v>830</v>
      </c>
      <c r="P35" s="72">
        <f t="shared" si="0"/>
        <v>830</v>
      </c>
      <c r="Q35" s="3"/>
      <c r="R35" t="str">
        <f>TRIM(MID(TRIM(Transportes!D36),1,FIND(CHAR(10),TRIM(Transportes!D36),1)-1))</f>
        <v>Ayacucho</v>
      </c>
      <c r="S35" t="str">
        <f>TRIM(IF(Transportes!F36="TRÁNSITO INTERRUMPIDO","Interrumpido",IF(Transportes!F36="TRÁNSITO RESTRINGIDO","Restringido","Normal")))</f>
        <v>Restringido</v>
      </c>
      <c r="T35" t="str">
        <f>TRIM(IF(MID(TRIM(Transportes!H36),1,FIND("-",TRIM(Transportes!H36),1)-2)="Acción humana","H","F"))</f>
        <v>F</v>
      </c>
      <c r="U35" s="38">
        <f>Transportes!G36</f>
        <v>40</v>
      </c>
      <c r="V35" s="3"/>
    </row>
    <row r="36" spans="4:30" ht="15.75" customHeight="1">
      <c r="F36" s="63" t="s">
        <v>68</v>
      </c>
      <c r="G36" s="65">
        <f>COUNTIFS(Eventos7[DPTO],"San Martín",Eventos7[ESTADO],"Interrumpido",Eventos7[FENOMENO],"F")</f>
        <v>0</v>
      </c>
      <c r="H36" s="65">
        <f>COUNTIFS(Eventos7[DPTO],"San Martín",Eventos7[ESTADO],"Restringido",Eventos7[FENOMENO],"F")</f>
        <v>2</v>
      </c>
      <c r="I36" s="65">
        <f>COUNTIFS(Eventos7[DPTO],"San Martín",Eventos7[ESTADO],"Interrumpido",Eventos7[FENOMENO],"H")</f>
        <v>0</v>
      </c>
      <c r="J36" s="65">
        <f>COUNTIFS(Eventos7[DPTO],"San Martín",Eventos7[ESTADO],"Restringido",Eventos7[FENOMENO],"H")</f>
        <v>0</v>
      </c>
      <c r="K36" s="65">
        <f t="shared" si="1"/>
        <v>2</v>
      </c>
      <c r="M36" s="63" t="s">
        <v>68</v>
      </c>
      <c r="N36" s="72">
        <f>SUMIFS(Eventos7[METRAJE],Eventos7[DPTO],"San Martín",Eventos7[ESTADO],"Interrumpido",Eventos7[FENOMENO],"F")</f>
        <v>0</v>
      </c>
      <c r="O36" s="72">
        <f>SUMIFS(Eventos7[METRAJE],Eventos7[DPTO],"San Martín",Eventos7[ESTADO],"Restringido",Eventos7[FENOMENO],"F")</f>
        <v>290</v>
      </c>
      <c r="P36" s="72">
        <f t="shared" si="0"/>
        <v>290</v>
      </c>
      <c r="Q36" s="3"/>
      <c r="R36" t="str">
        <f>TRIM(MID(TRIM(Transportes!D37),1,FIND(CHAR(10),TRIM(Transportes!D37),1)-1))</f>
        <v>Lima</v>
      </c>
      <c r="S36" t="str">
        <f>TRIM(IF(Transportes!F37="TRÁNSITO INTERRUMPIDO","Interrumpido",IF(Transportes!F37="TRÁNSITO RESTRINGIDO","Restringido","Normal")))</f>
        <v>Restringido</v>
      </c>
      <c r="T36" t="str">
        <f>TRIM(IF(MID(TRIM(Transportes!H37),1,FIND("-",TRIM(Transportes!H37),1)-2)="Acción humana","H","F"))</f>
        <v>F</v>
      </c>
      <c r="U36" s="38">
        <f>Transportes!G37</f>
        <v>25</v>
      </c>
      <c r="V36" s="3"/>
    </row>
    <row r="37" spans="4:30" ht="15.75" customHeight="1">
      <c r="F37" s="63" t="s">
        <v>69</v>
      </c>
      <c r="G37" s="65">
        <f>COUNTIFS(Eventos7[DPTO],"Tacna",Eventos7[ESTADO],"Interrumpido",Eventos7[FENOMENO],"F")</f>
        <v>0</v>
      </c>
      <c r="H37" s="65">
        <f>COUNTIFS(Eventos7[DPTO],"Tacna",Eventos7[ESTADO],"Restringido",Eventos7[FENOMENO],"F")</f>
        <v>2</v>
      </c>
      <c r="I37" s="65">
        <f>COUNTIFS(Eventos7[DPTO],"Tacna",Eventos7[ESTADO],"Interrumpido",Eventos7[FENOMENO],"H")</f>
        <v>0</v>
      </c>
      <c r="J37" s="65">
        <f>COUNTIFS(Eventos7[DPTO],"Tacna",Eventos7[ESTADO],"Restringido",Eventos7[FENOMENO],"H")</f>
        <v>0</v>
      </c>
      <c r="K37" s="65">
        <f t="shared" si="1"/>
        <v>2</v>
      </c>
      <c r="M37" s="63" t="s">
        <v>69</v>
      </c>
      <c r="N37" s="72">
        <f>SUMIFS(Eventos7[METRAJE],Eventos7[DPTO],"Tacna",Eventos7[ESTADO],"Interrumpido",Eventos7[FENOMENO],"F")</f>
        <v>0</v>
      </c>
      <c r="O37" s="72">
        <f>SUMIFS(Eventos7[METRAJE],Eventos7[DPTO],"Tacna",Eventos7[ESTADO],"Restringido",Eventos7[FENOMENO],"F")</f>
        <v>200</v>
      </c>
      <c r="P37" s="72">
        <f t="shared" si="0"/>
        <v>200</v>
      </c>
      <c r="Q37" s="3"/>
      <c r="R37" t="str">
        <f>TRIM(MID(TRIM(Transportes!D38),1,FIND(CHAR(10),TRIM(Transportes!D38),1)-1))</f>
        <v>Cusco</v>
      </c>
      <c r="S37" t="str">
        <f>TRIM(IF(Transportes!F38="TRÁNSITO INTERRUMPIDO","Interrumpido",IF(Transportes!F38="TRÁNSITO RESTRINGIDO","Restringido","Normal")))</f>
        <v>Restringido</v>
      </c>
      <c r="T37" t="str">
        <f>TRIM(IF(MID(TRIM(Transportes!H38),1,FIND("-",TRIM(Transportes!H38),1)-2)="Acción humana","H","F"))</f>
        <v>F</v>
      </c>
      <c r="U37" s="38">
        <f>Transportes!G38</f>
        <v>35</v>
      </c>
      <c r="V37" s="3"/>
    </row>
    <row r="38" spans="4:30" ht="15.75" customHeight="1">
      <c r="F38" s="63" t="s">
        <v>70</v>
      </c>
      <c r="G38" s="65">
        <f>COUNTIFS(Eventos7[DPTO],"Tumbes",Eventos7[ESTADO],"Interrumpido",Eventos7[FENOMENO],"F")</f>
        <v>0</v>
      </c>
      <c r="H38" s="65">
        <f>COUNTIFS(Eventos7[DPTO],"Tumbes",Eventos7[ESTADO],"Restringido",Eventos7[FENOMENO],"F")</f>
        <v>1</v>
      </c>
      <c r="I38" s="65">
        <f>COUNTIFS(Eventos7[DPTO],"Tumbes",Eventos7[ESTADO],"Interrumpido",Eventos7[FENOMENO],"H")</f>
        <v>0</v>
      </c>
      <c r="J38" s="65">
        <f>COUNTIFS(Eventos7[DPTO],"Tumbes",Eventos7[ESTADO],"Restringido",Eventos7[FENOMENO],"H")</f>
        <v>0</v>
      </c>
      <c r="K38" s="65">
        <f t="shared" si="1"/>
        <v>1</v>
      </c>
      <c r="M38" s="63" t="s">
        <v>70</v>
      </c>
      <c r="N38" s="72">
        <f>SUMIFS(Eventos7[METRAJE],Eventos7[DPTO],"Tumbes",Eventos7[ESTADO],"Interrumpido",Eventos7[FENOMENO],"F")</f>
        <v>0</v>
      </c>
      <c r="O38" s="72">
        <f>SUMIFS(Eventos7[METRAJE],Eventos7[DPTO],"Tumbes",Eventos7[ESTADO],"Restringido",Eventos7[FENOMENO],"F")</f>
        <v>0</v>
      </c>
      <c r="P38" s="72">
        <f t="shared" si="0"/>
        <v>0</v>
      </c>
      <c r="Q38" s="3"/>
      <c r="R38" t="str">
        <f>TRIM(MID(TRIM(Transportes!D39),1,FIND(CHAR(10),TRIM(Transportes!D39),1)-1))</f>
        <v>Ayacucho</v>
      </c>
      <c r="S38" t="str">
        <f>TRIM(IF(Transportes!F39="TRÁNSITO INTERRUMPIDO","Interrumpido",IF(Transportes!F39="TRÁNSITO RESTRINGIDO","Restringido","Normal")))</f>
        <v>Restringido</v>
      </c>
      <c r="T38" t="str">
        <f>TRIM(IF(MID(TRIM(Transportes!H39),1,FIND("-",TRIM(Transportes!H39),1)-2)="Acción humana","H","F"))</f>
        <v>F</v>
      </c>
      <c r="U38" s="38">
        <f>Transportes!G39</f>
        <v>0</v>
      </c>
      <c r="V38" s="3"/>
    </row>
    <row r="39" spans="4:30" ht="15.75" customHeight="1">
      <c r="F39" s="63" t="s">
        <v>71</v>
      </c>
      <c r="G39" s="65">
        <f>COUNTIFS(Eventos7[DPTO],"Ucayali",Eventos7[ESTADO],"Interrumpido",Eventos7[FENOMENO],"F")</f>
        <v>1</v>
      </c>
      <c r="H39" s="65">
        <f>COUNTIFS(Eventos7[DPTO],"Ucayali",Eventos7[ESTADO],"Restringido",Eventos7[FENOMENO],"F")</f>
        <v>5</v>
      </c>
      <c r="I39" s="65">
        <f>COUNTIFS(Eventos7[DPTO],"Ucayali",Eventos7[ESTADO],"Interrumpido",Eventos7[FENOMENO],"H")</f>
        <v>0</v>
      </c>
      <c r="J39" s="65">
        <f>COUNTIFS(Eventos7[DPTO],"Ucayali",Eventos7[ESTADO],"Restringido",Eventos7[FENOMENO],"H")</f>
        <v>0</v>
      </c>
      <c r="K39" s="65">
        <f t="shared" si="1"/>
        <v>6</v>
      </c>
      <c r="M39" s="63" t="s">
        <v>71</v>
      </c>
      <c r="N39" s="72">
        <f>SUMIFS(Eventos7[METRAJE],Eventos7[DPTO],"Ucayali",Eventos7[ESTADO],"Interrumpido",Eventos7[FENOMENO],"F")</f>
        <v>20</v>
      </c>
      <c r="O39" s="72">
        <f>SUMIFS(Eventos7[METRAJE],Eventos7[DPTO],"Ucayali",Eventos7[ESTADO],"Restringido",Eventos7[FENOMENO],"F")</f>
        <v>805</v>
      </c>
      <c r="P39" s="72">
        <f t="shared" si="0"/>
        <v>825</v>
      </c>
      <c r="Q39" s="3"/>
      <c r="R39" t="str">
        <f>TRIM(MID(TRIM(Transportes!D40),1,FIND(CHAR(10),TRIM(Transportes!D40),1)-1))</f>
        <v>Arequipa</v>
      </c>
      <c r="S39" t="str">
        <f>TRIM(IF(Transportes!F40="TRÁNSITO INTERRUMPIDO","Interrumpido",IF(Transportes!F40="TRÁNSITO RESTRINGIDO","Restringido","Normal")))</f>
        <v>Restringido</v>
      </c>
      <c r="T39" t="str">
        <f>TRIM(IF(MID(TRIM(Transportes!H40),1,FIND("-",TRIM(Transportes!H40),1)-2)="Acción humana","H","F"))</f>
        <v>F</v>
      </c>
      <c r="U39" s="38">
        <f>Transportes!G40</f>
        <v>200</v>
      </c>
      <c r="V39" s="3"/>
    </row>
    <row r="40" spans="4:30" ht="15.75" customHeight="1">
      <c r="F40" s="67" t="s">
        <v>43</v>
      </c>
      <c r="G40" s="68">
        <f>SUM(G16:G39)</f>
        <v>5</v>
      </c>
      <c r="H40" s="68">
        <f>SUM(H16:H39)</f>
        <v>170</v>
      </c>
      <c r="I40" s="68">
        <f>SUM(I16:I39)</f>
        <v>0</v>
      </c>
      <c r="J40" s="68">
        <f>SUM(J16:J39)</f>
        <v>7</v>
      </c>
      <c r="K40" s="66">
        <f>SUM(K16:K39)</f>
        <v>182</v>
      </c>
      <c r="M40" s="67" t="s">
        <v>43</v>
      </c>
      <c r="N40" s="73">
        <f>SUM(N16:N39)</f>
        <v>140</v>
      </c>
      <c r="O40" s="73">
        <f>SUM(O16:O39)</f>
        <v>13304</v>
      </c>
      <c r="P40" s="74">
        <f>SUM(P16:P39)</f>
        <v>13444</v>
      </c>
      <c r="Q40" s="3"/>
      <c r="R40" t="str">
        <f>TRIM(MID(TRIM(Transportes!D41),1,FIND(CHAR(10),TRIM(Transportes!D41),1)-1))</f>
        <v>Amazonas</v>
      </c>
      <c r="S40" t="str">
        <f>TRIM(IF(Transportes!F41="TRÁNSITO INTERRUMPIDO","Interrumpido",IF(Transportes!F41="TRÁNSITO RESTRINGIDO","Restringido","Normal")))</f>
        <v>Restringido</v>
      </c>
      <c r="T40" t="str">
        <f>TRIM(IF(MID(TRIM(Transportes!H41),1,FIND("-",TRIM(Transportes!H41),1)-2)="Acción humana","H","F"))</f>
        <v>F</v>
      </c>
      <c r="U40" s="38">
        <f>Transportes!G41</f>
        <v>500</v>
      </c>
      <c r="V40" s="3"/>
    </row>
    <row r="41" spans="4:30" ht="15.75" customHeight="1">
      <c r="Q41" s="3"/>
      <c r="R41" t="str">
        <f>TRIM(MID(TRIM(Transportes!D42),1,FIND(CHAR(10),TRIM(Transportes!D42),1)-1))</f>
        <v>Amazonas</v>
      </c>
      <c r="S41" t="str">
        <f>TRIM(IF(Transportes!F42="TRÁNSITO INTERRUMPIDO","Interrumpido",IF(Transportes!F42="TRÁNSITO RESTRINGIDO","Restringido","Normal")))</f>
        <v>Restringido</v>
      </c>
      <c r="T41" t="str">
        <f>TRIM(IF(MID(TRIM(Transportes!H42),1,FIND("-",TRIM(Transportes!H42),1)-2)="Acción humana","H","F"))</f>
        <v>F</v>
      </c>
      <c r="U41" s="38">
        <f>Transportes!G42</f>
        <v>25</v>
      </c>
      <c r="V41" s="3"/>
    </row>
    <row r="42" spans="4:30" ht="15.75" customHeight="1">
      <c r="D42" t="s">
        <v>0</v>
      </c>
      <c r="M42" s="277" t="s">
        <v>83</v>
      </c>
      <c r="N42" s="277"/>
      <c r="O42" s="277"/>
      <c r="P42" s="277"/>
      <c r="Q42" s="3"/>
      <c r="R42" t="str">
        <f>TRIM(MID(TRIM(Transportes!D43),1,FIND(CHAR(10),TRIM(Transportes!D43),1)-1))</f>
        <v>Piura</v>
      </c>
      <c r="S42" t="str">
        <f>TRIM(IF(Transportes!F43="TRÁNSITO INTERRUMPIDO","Interrumpido",IF(Transportes!F43="TRÁNSITO RESTRINGIDO","Restringido","Normal")))</f>
        <v>Restringido</v>
      </c>
      <c r="T42" t="str">
        <f>TRIM(IF(MID(TRIM(Transportes!H43),1,FIND("-",TRIM(Transportes!H43),1)-2)="Acción humana","H","F"))</f>
        <v>F</v>
      </c>
      <c r="U42" s="38">
        <f>Transportes!G43</f>
        <v>20</v>
      </c>
      <c r="V42" s="3"/>
      <c r="AD42" t="s">
        <v>0</v>
      </c>
    </row>
    <row r="43" spans="4:30" ht="15.75" customHeight="1">
      <c r="M43" s="134" t="s">
        <v>80</v>
      </c>
      <c r="N43" s="134" t="s">
        <v>81</v>
      </c>
      <c r="O43" s="134" t="s">
        <v>82</v>
      </c>
      <c r="P43" s="134" t="s">
        <v>14</v>
      </c>
      <c r="Q43" s="3"/>
      <c r="R43" t="str">
        <f>TRIM(MID(TRIM(Transportes!D44),1,FIND(CHAR(10),TRIM(Transportes!D44),1)-1))</f>
        <v>Cajamarca</v>
      </c>
      <c r="S43" t="str">
        <f>TRIM(IF(Transportes!F44="TRÁNSITO INTERRUMPIDO","Interrumpido",IF(Transportes!F44="TRÁNSITO RESTRINGIDO","Restringido","Normal")))</f>
        <v>Restringido</v>
      </c>
      <c r="T43" t="str">
        <f>TRIM(IF(MID(TRIM(Transportes!H44),1,FIND("-",TRIM(Transportes!H44),1)-2)="Acción humana","H","F"))</f>
        <v>F</v>
      </c>
      <c r="U43" s="38">
        <f>Transportes!G44</f>
        <v>50</v>
      </c>
      <c r="V43" s="3"/>
    </row>
    <row r="44" spans="4:30" ht="15.75" customHeight="1">
      <c r="M44" s="205" t="s">
        <v>624</v>
      </c>
      <c r="N44" s="205" t="s">
        <v>700</v>
      </c>
      <c r="O44" s="206" t="s">
        <v>116</v>
      </c>
      <c r="P44" s="138" t="s">
        <v>625</v>
      </c>
      <c r="Q44" s="3"/>
      <c r="R44" t="str">
        <f>TRIM(MID(TRIM(Transportes!D45),1,FIND(CHAR(10),TRIM(Transportes!D45),1)-1))</f>
        <v>Piura</v>
      </c>
      <c r="S44" t="str">
        <f>TRIM(IF(Transportes!F45="TRÁNSITO INTERRUMPIDO","Interrumpido",IF(Transportes!F45="TRÁNSITO RESTRINGIDO","Restringido","Normal")))</f>
        <v>Restringido</v>
      </c>
      <c r="T44" t="str">
        <f>TRIM(IF(MID(TRIM(Transportes!H45),1,FIND("-",TRIM(Transportes!H45),1)-2)="Acción humana","H","F"))</f>
        <v>F</v>
      </c>
      <c r="U44" s="38" t="str">
        <f>Transportes!G45</f>
        <v>-</v>
      </c>
      <c r="V44" s="3"/>
    </row>
    <row r="45" spans="4:30" ht="15.75" customHeight="1">
      <c r="M45" s="139" t="s">
        <v>71</v>
      </c>
      <c r="N45" s="139" t="s">
        <v>85</v>
      </c>
      <c r="O45" s="138" t="s">
        <v>84</v>
      </c>
      <c r="P45" s="138" t="s">
        <v>544</v>
      </c>
      <c r="Q45" s="3"/>
      <c r="R45" t="str">
        <f>TRIM(MID(TRIM(Transportes!D46),1,FIND(CHAR(10),TRIM(Transportes!D46),1)-1))</f>
        <v>Ica</v>
      </c>
      <c r="S45" t="str">
        <f>TRIM(IF(Transportes!F46="TRÁNSITO INTERRUMPIDO","Interrumpido",IF(Transportes!F46="TRÁNSITO RESTRINGIDO","Restringido","Normal")))</f>
        <v>Restringido</v>
      </c>
      <c r="T45" t="str">
        <f>TRIM(IF(MID(TRIM(Transportes!H46),1,FIND("-",TRIM(Transportes!H46),1)-2)="Acción humana","H","F"))</f>
        <v>F</v>
      </c>
      <c r="U45" s="38">
        <f>Transportes!G46</f>
        <v>10</v>
      </c>
      <c r="V45" s="3"/>
    </row>
    <row r="46" spans="4:30" ht="15.75" customHeight="1">
      <c r="M46" s="139" t="s">
        <v>71</v>
      </c>
      <c r="N46" s="139" t="s">
        <v>110</v>
      </c>
      <c r="O46" s="138" t="s">
        <v>84</v>
      </c>
      <c r="P46" s="138" t="s">
        <v>544</v>
      </c>
      <c r="Q46" s="3"/>
      <c r="R46" t="str">
        <f>TRIM(MID(TRIM(Transportes!D47),1,FIND(CHAR(10),TRIM(Transportes!D47),1)-1))</f>
        <v>Puno</v>
      </c>
      <c r="S46" t="str">
        <f>TRIM(IF(Transportes!F47="TRÁNSITO INTERRUMPIDO","Interrumpido",IF(Transportes!F47="TRÁNSITO RESTRINGIDO","Restringido","Normal")))</f>
        <v>Restringido</v>
      </c>
      <c r="T46" t="str">
        <f>TRIM(IF(MID(TRIM(Transportes!H47),1,FIND("-",TRIM(Transportes!H47),1)-2)="Acción humana","H","F"))</f>
        <v>F</v>
      </c>
      <c r="U46" s="38" t="str">
        <f>Transportes!G47</f>
        <v>-</v>
      </c>
      <c r="V46" s="3"/>
    </row>
    <row r="47" spans="4:30" ht="15.75" customHeight="1">
      <c r="M47" s="139" t="s">
        <v>71</v>
      </c>
      <c r="N47" s="139" t="s">
        <v>86</v>
      </c>
      <c r="O47" s="138" t="s">
        <v>84</v>
      </c>
      <c r="P47" s="138" t="s">
        <v>546</v>
      </c>
      <c r="Q47" s="3"/>
      <c r="R47" t="str">
        <f>TRIM(MID(TRIM(Transportes!D48),1,FIND(CHAR(10),TRIM(Transportes!D48),1)-1))</f>
        <v>Apurímac</v>
      </c>
      <c r="S47" t="str">
        <f>TRIM(IF(Transportes!F48="TRÁNSITO INTERRUMPIDO","Interrumpido",IF(Transportes!F48="TRÁNSITO RESTRINGIDO","Restringido","Normal")))</f>
        <v>Restringido</v>
      </c>
      <c r="T47" t="str">
        <f>TRIM(IF(MID(TRIM(Transportes!H48),1,FIND("-",TRIM(Transportes!H48),1)-2)="Acción humana","H","F"))</f>
        <v>F</v>
      </c>
      <c r="U47" s="38">
        <f>Transportes!G48</f>
        <v>25</v>
      </c>
      <c r="V47" s="3"/>
    </row>
    <row r="48" spans="4:30" ht="15.75" customHeight="1">
      <c r="M48" s="142" t="s">
        <v>242</v>
      </c>
      <c r="N48" s="142" t="s">
        <v>504</v>
      </c>
      <c r="O48" s="138" t="s">
        <v>84</v>
      </c>
      <c r="P48" s="138" t="s">
        <v>503</v>
      </c>
      <c r="Q48" s="3"/>
      <c r="R48" t="str">
        <f>TRIM(MID(TRIM(Transportes!D49),1,FIND(CHAR(10),TRIM(Transportes!D49),1)-1))</f>
        <v>Áncash</v>
      </c>
      <c r="S48" t="str">
        <f>TRIM(IF(Transportes!F49="TRÁNSITO INTERRUMPIDO","Interrumpido",IF(Transportes!F49="TRÁNSITO RESTRINGIDO","Restringido","Normal")))</f>
        <v>Restringido</v>
      </c>
      <c r="T48" t="str">
        <f>TRIM(IF(MID(TRIM(Transportes!H49),1,FIND("-",TRIM(Transportes!H49),1)-2)="Acción humana","H","F"))</f>
        <v>F</v>
      </c>
      <c r="U48" s="38">
        <f>Transportes!G49</f>
        <v>10</v>
      </c>
      <c r="V48" s="3"/>
    </row>
    <row r="49" spans="7:22" ht="15.75" customHeight="1">
      <c r="M49" s="142" t="s">
        <v>57</v>
      </c>
      <c r="N49" s="142" t="s">
        <v>464</v>
      </c>
      <c r="O49" s="138" t="s">
        <v>84</v>
      </c>
      <c r="P49" s="138" t="s">
        <v>493</v>
      </c>
      <c r="Q49" s="3"/>
      <c r="R49" t="str">
        <f>TRIM(MID(TRIM(Transportes!D50),1,FIND(CHAR(10),TRIM(Transportes!D50),1)-1))</f>
        <v>Cajamarca</v>
      </c>
      <c r="S49" t="str">
        <f>TRIM(IF(Transportes!F50="TRÁNSITO INTERRUMPIDO","Interrumpido",IF(Transportes!F50="TRÁNSITO RESTRINGIDO","Restringido","Normal")))</f>
        <v>Restringido</v>
      </c>
      <c r="T49" t="str">
        <f>TRIM(IF(MID(TRIM(Transportes!H50),1,FIND("-",TRIM(Transportes!H50),1)-2)="Acción humana","H","F"))</f>
        <v>F</v>
      </c>
      <c r="U49" s="38">
        <f>Transportes!G50</f>
        <v>25</v>
      </c>
      <c r="V49" s="3"/>
    </row>
    <row r="50" spans="7:22" ht="15.75" customHeight="1">
      <c r="M50" s="142" t="s">
        <v>138</v>
      </c>
      <c r="N50" s="142" t="s">
        <v>370</v>
      </c>
      <c r="O50" s="138" t="s">
        <v>372</v>
      </c>
      <c r="P50" s="138" t="s">
        <v>371</v>
      </c>
      <c r="Q50" s="3"/>
      <c r="R50" t="str">
        <f>TRIM(MID(TRIM(Transportes!D51),1,FIND(CHAR(10),TRIM(Transportes!D51),1)-1))</f>
        <v>Cajamarca</v>
      </c>
      <c r="S50" t="str">
        <f>TRIM(IF(Transportes!F51="TRÁNSITO INTERRUMPIDO","Interrumpido",IF(Transportes!F51="TRÁNSITO RESTRINGIDO","Restringido","Normal")))</f>
        <v>Restringido</v>
      </c>
      <c r="T50" t="str">
        <f>TRIM(IF(MID(TRIM(Transportes!H51),1,FIND("-",TRIM(Transportes!H51),1)-2)="Acción humana","H","F"))</f>
        <v>F</v>
      </c>
      <c r="U50" s="38">
        <f>Transportes!G51</f>
        <v>40</v>
      </c>
      <c r="V50" s="3"/>
    </row>
    <row r="51" spans="7:22" ht="15.75" customHeight="1">
      <c r="M51" s="139" t="s">
        <v>138</v>
      </c>
      <c r="N51" s="142" t="s">
        <v>325</v>
      </c>
      <c r="O51" s="138" t="s">
        <v>327</v>
      </c>
      <c r="P51" s="138" t="s">
        <v>326</v>
      </c>
      <c r="Q51" s="3"/>
      <c r="R51" t="str">
        <f>TRIM(MID(TRIM(Transportes!D52),1,FIND(CHAR(10),TRIM(Transportes!D52),1)-1))</f>
        <v>Cajamarca</v>
      </c>
      <c r="S51" t="str">
        <f>TRIM(IF(Transportes!F52="TRÁNSITO INTERRUMPIDO","Interrumpido",IF(Transportes!F52="TRÁNSITO RESTRINGIDO","Restringido","Normal")))</f>
        <v>Restringido</v>
      </c>
      <c r="T51" t="str">
        <f>TRIM(IF(MID(TRIM(Transportes!H52),1,FIND("-",TRIM(Transportes!H52),1)-2)="Acción humana","H","F"))</f>
        <v>F</v>
      </c>
      <c r="U51" s="38">
        <f>Transportes!G52</f>
        <v>20</v>
      </c>
      <c r="V51" s="3"/>
    </row>
    <row r="52" spans="7:22" ht="15.75" customHeight="1">
      <c r="M52" s="139" t="s">
        <v>58</v>
      </c>
      <c r="N52" s="142" t="s">
        <v>306</v>
      </c>
      <c r="O52" s="138" t="s">
        <v>304</v>
      </c>
      <c r="P52" s="138" t="s">
        <v>305</v>
      </c>
      <c r="Q52" s="3"/>
      <c r="R52" t="str">
        <f>TRIM(MID(TRIM(Transportes!D53),1,FIND(CHAR(10),TRIM(Transportes!D53),1)-1))</f>
        <v>Cajamarca</v>
      </c>
      <c r="S52" t="str">
        <f>TRIM(IF(Transportes!F53="TRÁNSITO INTERRUMPIDO","Interrumpido",IF(Transportes!F53="TRÁNSITO RESTRINGIDO","Restringido","Normal")))</f>
        <v>Restringido</v>
      </c>
      <c r="T52" t="str">
        <f>TRIM(IF(MID(TRIM(Transportes!H53),1,FIND("-",TRIM(Transportes!H53),1)-2)="Acción humana","H","F"))</f>
        <v>F</v>
      </c>
      <c r="U52" s="38" t="str">
        <f>Transportes!G53</f>
        <v>-</v>
      </c>
      <c r="V52" s="3"/>
    </row>
    <row r="53" spans="7:22" ht="15.75" customHeight="1">
      <c r="G53"/>
      <c r="M53" s="139" t="s">
        <v>58</v>
      </c>
      <c r="N53" s="142" t="s">
        <v>307</v>
      </c>
      <c r="O53" s="138" t="s">
        <v>304</v>
      </c>
      <c r="P53" s="138" t="s">
        <v>305</v>
      </c>
      <c r="R53" t="str">
        <f>TRIM(MID(TRIM(Transportes!D54),1,FIND(CHAR(10),TRIM(Transportes!D54),1)-1))</f>
        <v>Cajamarca</v>
      </c>
      <c r="S53" t="str">
        <f>TRIM(IF(Transportes!F54="TRÁNSITO INTERRUMPIDO","Interrumpido",IF(Transportes!F54="TRÁNSITO RESTRINGIDO","Restringido","Normal")))</f>
        <v>Restringido</v>
      </c>
      <c r="T53" t="str">
        <f>TRIM(IF(MID(TRIM(Transportes!H54),1,FIND("-",TRIM(Transportes!H54),1)-2)="Acción humana","H","F"))</f>
        <v>F</v>
      </c>
      <c r="U53" s="38">
        <f>Transportes!G54</f>
        <v>60</v>
      </c>
    </row>
    <row r="54" spans="7:22" ht="15.75" customHeight="1">
      <c r="G54"/>
      <c r="M54" s="139" t="s">
        <v>58</v>
      </c>
      <c r="N54" s="142" t="s">
        <v>308</v>
      </c>
      <c r="O54" s="138" t="s">
        <v>304</v>
      </c>
      <c r="P54" s="138" t="s">
        <v>305</v>
      </c>
      <c r="R54" t="str">
        <f>TRIM(MID(TRIM(Transportes!D55),1,FIND(CHAR(10),TRIM(Transportes!D55),1)-1))</f>
        <v>Moquegua</v>
      </c>
      <c r="S54" t="str">
        <f>TRIM(IF(Transportes!F55="TRÁNSITO INTERRUMPIDO","Interrumpido",IF(Transportes!F55="TRÁNSITO RESTRINGIDO","Restringido","Normal")))</f>
        <v>Restringido</v>
      </c>
      <c r="T54" t="str">
        <f>TRIM(IF(MID(TRIM(Transportes!H55),1,FIND("-",TRIM(Transportes!H55),1)-2)="Acción humana","H","F"))</f>
        <v>F</v>
      </c>
      <c r="U54" s="38" t="str">
        <f>Transportes!G55</f>
        <v>-</v>
      </c>
    </row>
    <row r="55" spans="7:22" ht="15.75" customHeight="1">
      <c r="G55"/>
      <c r="M55" s="139" t="s">
        <v>58</v>
      </c>
      <c r="N55" s="142" t="s">
        <v>309</v>
      </c>
      <c r="O55" s="138" t="s">
        <v>304</v>
      </c>
      <c r="P55" s="138" t="s">
        <v>305</v>
      </c>
      <c r="R55" t="str">
        <f>TRIM(MID(TRIM(Transportes!D56),1,FIND(CHAR(10),TRIM(Transportes!D56),1)-1))</f>
        <v>Junín</v>
      </c>
      <c r="S55" t="str">
        <f>TRIM(IF(Transportes!F56="TRÁNSITO INTERRUMPIDO","Interrumpido",IF(Transportes!F56="TRÁNSITO RESTRINGIDO","Restringido","Normal")))</f>
        <v>Restringido</v>
      </c>
      <c r="T55" t="str">
        <f>TRIM(IF(MID(TRIM(Transportes!H56),1,FIND("-",TRIM(Transportes!H56),1)-2)="Acción humana","H","F"))</f>
        <v>F</v>
      </c>
      <c r="U55" s="38" t="str">
        <f>Transportes!G56</f>
        <v>-</v>
      </c>
    </row>
    <row r="56" spans="7:22" ht="15.75" customHeight="1">
      <c r="G56"/>
      <c r="M56" s="140" t="s">
        <v>242</v>
      </c>
      <c r="N56" s="140" t="s">
        <v>272</v>
      </c>
      <c r="O56" s="138" t="s">
        <v>273</v>
      </c>
      <c r="P56" s="138" t="s">
        <v>274</v>
      </c>
      <c r="R56" t="str">
        <f>TRIM(MID(TRIM(Transportes!D57),1,FIND(CHAR(10),TRIM(Transportes!D57),1)-1))</f>
        <v>Áncash</v>
      </c>
      <c r="S56" t="str">
        <f>TRIM(IF(Transportes!F57="TRÁNSITO INTERRUMPIDO","Interrumpido",IF(Transportes!F57="TRÁNSITO RESTRINGIDO","Restringido","Normal")))</f>
        <v>Restringido</v>
      </c>
      <c r="T56" t="str">
        <f>TRIM(IF(MID(TRIM(Transportes!H57),1,FIND("-",TRIM(Transportes!H57),1)-2)="Acción humana","H","F"))</f>
        <v>F</v>
      </c>
      <c r="U56" s="38">
        <f>Transportes!G57</f>
        <v>52</v>
      </c>
    </row>
    <row r="57" spans="7:22" ht="15.75" customHeight="1">
      <c r="G57"/>
      <c r="M57" s="140" t="s">
        <v>242</v>
      </c>
      <c r="N57" s="140" t="s">
        <v>261</v>
      </c>
      <c r="O57" s="138" t="s">
        <v>243</v>
      </c>
      <c r="P57" s="138" t="s">
        <v>249</v>
      </c>
      <c r="R57" t="str">
        <f>TRIM(MID(TRIM(Transportes!D58),1,FIND(CHAR(10),TRIM(Transportes!D58),1)-1))</f>
        <v>Apurímac</v>
      </c>
      <c r="S57" t="str">
        <f>TRIM(IF(Transportes!F58="TRÁNSITO INTERRUMPIDO","Interrumpido",IF(Transportes!F58="TRÁNSITO RESTRINGIDO","Restringido","Normal")))</f>
        <v>Restringido</v>
      </c>
      <c r="T57" t="str">
        <f>TRIM(IF(MID(TRIM(Transportes!H58),1,FIND("-",TRIM(Transportes!H58),1)-2)="Acción humana","H","F"))</f>
        <v>F</v>
      </c>
      <c r="U57" s="38" t="str">
        <f>Transportes!G58</f>
        <v>-</v>
      </c>
    </row>
    <row r="58" spans="7:22" ht="15.75" customHeight="1">
      <c r="G58"/>
      <c r="M58" s="140" t="s">
        <v>242</v>
      </c>
      <c r="N58" s="140" t="s">
        <v>262</v>
      </c>
      <c r="O58" s="138" t="s">
        <v>243</v>
      </c>
      <c r="P58" s="138" t="s">
        <v>249</v>
      </c>
      <c r="R58" t="str">
        <f>TRIM(MID(TRIM(Transportes!D59),1,FIND(CHAR(10),TRIM(Transportes!D59),1)-1))</f>
        <v>La Libertad</v>
      </c>
      <c r="S58" t="str">
        <f>TRIM(IF(Transportes!F59="TRÁNSITO INTERRUMPIDO","Interrumpido",IF(Transportes!F59="TRÁNSITO RESTRINGIDO","Restringido","Normal")))</f>
        <v>Restringido</v>
      </c>
      <c r="T58" t="str">
        <f>TRIM(IF(MID(TRIM(Transportes!H59),1,FIND("-",TRIM(Transportes!H59),1)-2)="Acción humana","H","F"))</f>
        <v>F</v>
      </c>
      <c r="U58" s="38">
        <f>Transportes!G59</f>
        <v>100</v>
      </c>
    </row>
    <row r="59" spans="7:22" ht="15.75" customHeight="1">
      <c r="G59"/>
      <c r="M59" s="140" t="s">
        <v>242</v>
      </c>
      <c r="N59" s="140" t="s">
        <v>263</v>
      </c>
      <c r="O59" s="138" t="s">
        <v>243</v>
      </c>
      <c r="P59" s="138" t="s">
        <v>249</v>
      </c>
      <c r="R59" t="str">
        <f>TRIM(MID(TRIM(Transportes!D60),1,FIND(CHAR(10),TRIM(Transportes!D60),1)-1))</f>
        <v>Amazonas</v>
      </c>
      <c r="S59" t="str">
        <f>TRIM(IF(Transportes!F60="TRÁNSITO INTERRUMPIDO","Interrumpido",IF(Transportes!F60="TRÁNSITO RESTRINGIDO","Restringido","Normal")))</f>
        <v>Restringido</v>
      </c>
      <c r="T59" t="str">
        <f>TRIM(IF(MID(TRIM(Transportes!H60),1,FIND("-",TRIM(Transportes!H60),1)-2)="Acción humana","H","F"))</f>
        <v>F</v>
      </c>
      <c r="U59" s="38" t="str">
        <f>Transportes!G60</f>
        <v>-</v>
      </c>
    </row>
    <row r="60" spans="7:22" ht="15.75" customHeight="1">
      <c r="G60"/>
      <c r="M60" s="140" t="s">
        <v>242</v>
      </c>
      <c r="N60" s="140" t="s">
        <v>264</v>
      </c>
      <c r="O60" s="138" t="s">
        <v>243</v>
      </c>
      <c r="P60" s="138" t="s">
        <v>249</v>
      </c>
      <c r="R60" t="str">
        <f>TRIM(MID(TRIM(Transportes!D61),1,FIND(CHAR(10),TRIM(Transportes!D61),1)-1))</f>
        <v>Áncash</v>
      </c>
      <c r="S60" t="str">
        <f>TRIM(IF(Transportes!F61="TRÁNSITO INTERRUMPIDO","Interrumpido",IF(Transportes!F61="TRÁNSITO RESTRINGIDO","Restringido","Normal")))</f>
        <v>Restringido</v>
      </c>
      <c r="T60" t="str">
        <f>TRIM(IF(MID(TRIM(Transportes!H61),1,FIND("-",TRIM(Transportes!H61),1)-2)="Acción humana","H","F"))</f>
        <v>F</v>
      </c>
      <c r="U60" s="38">
        <f>Transportes!G61</f>
        <v>165</v>
      </c>
    </row>
    <row r="61" spans="7:22" ht="15.75" customHeight="1">
      <c r="G61"/>
      <c r="M61" s="140" t="s">
        <v>242</v>
      </c>
      <c r="N61" s="140" t="s">
        <v>265</v>
      </c>
      <c r="O61" s="138" t="s">
        <v>243</v>
      </c>
      <c r="P61" s="138" t="s">
        <v>249</v>
      </c>
      <c r="R61" t="str">
        <f>TRIM(MID(TRIM(Transportes!D62),1,FIND(CHAR(10),TRIM(Transportes!D62),1)-1))</f>
        <v>La Libertad</v>
      </c>
      <c r="S61" t="str">
        <f>TRIM(IF(Transportes!F62="TRÁNSITO INTERRUMPIDO","Interrumpido",IF(Transportes!F62="TRÁNSITO RESTRINGIDO","Restringido","Normal")))</f>
        <v>Restringido</v>
      </c>
      <c r="T61" t="str">
        <f>TRIM(IF(MID(TRIM(Transportes!H62),1,FIND("-",TRIM(Transportes!H62),1)-2)="Acción humana","H","F"))</f>
        <v>F</v>
      </c>
      <c r="U61" s="38">
        <f>Transportes!G62</f>
        <v>20</v>
      </c>
    </row>
    <row r="62" spans="7:22" ht="15.75" customHeight="1">
      <c r="G62"/>
      <c r="M62" s="140" t="s">
        <v>67</v>
      </c>
      <c r="N62" s="140" t="s">
        <v>228</v>
      </c>
      <c r="O62" s="138" t="s">
        <v>227</v>
      </c>
      <c r="P62" s="138" t="s">
        <v>253</v>
      </c>
      <c r="R62" t="str">
        <f>TRIM(MID(TRIM(Transportes!D63),1,FIND(CHAR(10),TRIM(Transportes!D63),1)-1))</f>
        <v>Ayacucho</v>
      </c>
      <c r="S62" t="str">
        <f>TRIM(IF(Transportes!F63="TRÁNSITO INTERRUMPIDO","Interrumpido",IF(Transportes!F63="TRÁNSITO RESTRINGIDO","Restringido","Normal")))</f>
        <v>Restringido</v>
      </c>
      <c r="T62" t="str">
        <f>TRIM(IF(MID(TRIM(Transportes!H63),1,FIND("-",TRIM(Transportes!H63),1)-2)="Acción humana","H","F"))</f>
        <v>F</v>
      </c>
      <c r="U62" s="38" t="str">
        <f>Transportes!G63</f>
        <v>-</v>
      </c>
    </row>
    <row r="63" spans="7:22" ht="15.75" customHeight="1">
      <c r="M63" s="139" t="s">
        <v>32</v>
      </c>
      <c r="N63" s="139" t="s">
        <v>216</v>
      </c>
      <c r="O63" s="138" t="s">
        <v>116</v>
      </c>
      <c r="P63" s="138" t="s">
        <v>217</v>
      </c>
      <c r="Q63" s="3"/>
      <c r="R63" t="str">
        <f>TRIM(MID(TRIM(Transportes!D64),1,FIND(CHAR(10),TRIM(Transportes!D64),1)-1))</f>
        <v>Huancavelica</v>
      </c>
      <c r="S63" t="str">
        <f>TRIM(IF(Transportes!F64="TRÁNSITO INTERRUMPIDO","Interrumpido",IF(Transportes!F64="TRÁNSITO RESTRINGIDO","Restringido","Normal")))</f>
        <v>Restringido</v>
      </c>
      <c r="T63" t="str">
        <f>TRIM(IF(MID(TRIM(Transportes!H64),1,FIND("-",TRIM(Transportes!H64),1)-2)="Acción humana","H","F"))</f>
        <v>F</v>
      </c>
      <c r="U63" s="38" t="str">
        <f>Transportes!G64</f>
        <v>-</v>
      </c>
      <c r="V63" s="3"/>
    </row>
    <row r="64" spans="7:22" ht="15.75" customHeight="1">
      <c r="M64" s="139" t="s">
        <v>64</v>
      </c>
      <c r="N64" s="139" t="s">
        <v>209</v>
      </c>
      <c r="O64" s="138" t="s">
        <v>210</v>
      </c>
      <c r="P64" s="138" t="s">
        <v>201</v>
      </c>
      <c r="Q64" s="3"/>
      <c r="R64" t="str">
        <f>TRIM(MID(TRIM(Transportes!D65),1,FIND(CHAR(10),TRIM(Transportes!D65),1)-1))</f>
        <v>Madre de Dios</v>
      </c>
      <c r="S64" t="str">
        <f>TRIM(IF(Transportes!F65="TRÁNSITO INTERRUMPIDO","Interrumpido",IF(Transportes!F65="TRÁNSITO RESTRINGIDO","Restringido","Normal")))</f>
        <v>Restringido</v>
      </c>
      <c r="T64" t="str">
        <f>TRIM(IF(MID(TRIM(Transportes!H65),1,FIND("-",TRIM(Transportes!H65),1)-2)="Acción humana","H","F"))</f>
        <v>F</v>
      </c>
      <c r="U64" s="38">
        <f>Transportes!G65</f>
        <v>30</v>
      </c>
      <c r="V64" s="3"/>
    </row>
    <row r="65" spans="2:30" ht="15.75" customHeight="1">
      <c r="M65" s="139" t="s">
        <v>68</v>
      </c>
      <c r="N65" s="139" t="s">
        <v>200</v>
      </c>
      <c r="O65" s="138" t="s">
        <v>84</v>
      </c>
      <c r="P65" s="138" t="s">
        <v>201</v>
      </c>
      <c r="Q65" s="3"/>
      <c r="R65" t="str">
        <f>TRIM(MID(TRIM(Transportes!D66),1,FIND(CHAR(10),TRIM(Transportes!D66),1)-1))</f>
        <v>Junín</v>
      </c>
      <c r="S65" t="str">
        <f>TRIM(IF(Transportes!F66="TRÁNSITO INTERRUMPIDO","Interrumpido",IF(Transportes!F66="TRÁNSITO RESTRINGIDO","Restringido","Normal")))</f>
        <v>Restringido</v>
      </c>
      <c r="T65" t="str">
        <f>TRIM(IF(MID(TRIM(Transportes!H66),1,FIND("-",TRIM(Transportes!H66),1)-2)="Acción humana","H","F"))</f>
        <v>F</v>
      </c>
      <c r="U65" s="38">
        <f>Transportes!G66</f>
        <v>20</v>
      </c>
      <c r="V65" s="3"/>
    </row>
    <row r="66" spans="2:30" ht="15.75" customHeight="1">
      <c r="M66" s="139" t="s">
        <v>35</v>
      </c>
      <c r="N66" s="139" t="s">
        <v>180</v>
      </c>
      <c r="O66" s="138" t="s">
        <v>178</v>
      </c>
      <c r="P66" s="138" t="s">
        <v>179</v>
      </c>
      <c r="Q66" s="3"/>
      <c r="R66" t="str">
        <f>TRIM(MID(TRIM(Transportes!D67),1,FIND(CHAR(10),TRIM(Transportes!D67),1)-1))</f>
        <v>Piura</v>
      </c>
      <c r="S66" t="str">
        <f>TRIM(IF(Transportes!F67="TRÁNSITO INTERRUMPIDO","Interrumpido",IF(Transportes!F67="TRÁNSITO RESTRINGIDO","Restringido","Normal")))</f>
        <v>Restringido</v>
      </c>
      <c r="T66" t="str">
        <f>TRIM(IF(MID(TRIM(Transportes!H67),1,FIND("-",TRIM(Transportes!H67),1)-2)="Acción humana","H","F"))</f>
        <v>F</v>
      </c>
      <c r="U66" s="38">
        <f>Transportes!G67</f>
        <v>10</v>
      </c>
      <c r="V66" s="3"/>
      <c r="AD66" t="s">
        <v>145</v>
      </c>
    </row>
    <row r="67" spans="2:30" ht="15.75" customHeight="1">
      <c r="M67" s="139" t="s">
        <v>35</v>
      </c>
      <c r="N67" s="139" t="s">
        <v>181</v>
      </c>
      <c r="O67" s="138" t="s">
        <v>178</v>
      </c>
      <c r="P67" s="138" t="s">
        <v>179</v>
      </c>
      <c r="Q67" s="3"/>
      <c r="R67" t="str">
        <f>TRIM(MID(TRIM(Transportes!D68),1,FIND(CHAR(10),TRIM(Transportes!D68),1)-1))</f>
        <v>Áncash</v>
      </c>
      <c r="S67" t="str">
        <f>TRIM(IF(Transportes!F68="TRÁNSITO INTERRUMPIDO","Interrumpido",IF(Transportes!F68="TRÁNSITO RESTRINGIDO","Restringido","Normal")))</f>
        <v>Restringido</v>
      </c>
      <c r="T67" t="str">
        <f>TRIM(IF(MID(TRIM(Transportes!H68),1,FIND("-",TRIM(Transportes!H68),1)-2)="Acción humana","H","F"))</f>
        <v>F</v>
      </c>
      <c r="U67" s="38">
        <f>Transportes!G68</f>
        <v>50</v>
      </c>
      <c r="V67" s="3"/>
    </row>
    <row r="68" spans="2:30" ht="15.75" customHeight="1">
      <c r="B68" s="93" t="s">
        <v>102</v>
      </c>
      <c r="G68"/>
      <c r="M68" s="139" t="s">
        <v>138</v>
      </c>
      <c r="N68" s="139" t="s">
        <v>148</v>
      </c>
      <c r="O68" s="138" t="s">
        <v>149</v>
      </c>
      <c r="P68" s="138" t="s">
        <v>151</v>
      </c>
      <c r="R68" t="str">
        <f>TRIM(MID(TRIM(Transportes!D69),1,FIND(CHAR(10),TRIM(Transportes!D69),1)-1))</f>
        <v>Áncash</v>
      </c>
      <c r="S68" t="str">
        <f>TRIM(IF(Transportes!F69="TRÁNSITO INTERRUMPIDO","Interrumpido",IF(Transportes!F69="TRÁNSITO RESTRINGIDO","Restringido","Normal")))</f>
        <v>Restringido</v>
      </c>
      <c r="T68" t="str">
        <f>TRIM(IF(MID(TRIM(Transportes!H69),1,FIND("-",TRIM(Transportes!H69),1)-2)="Acción humana","H","F"))</f>
        <v>F</v>
      </c>
      <c r="U68" s="38">
        <f>Transportes!G69</f>
        <v>300</v>
      </c>
    </row>
    <row r="69" spans="2:30" ht="15.75" customHeight="1">
      <c r="G69"/>
      <c r="M69" s="139" t="s">
        <v>35</v>
      </c>
      <c r="N69" s="139" t="s">
        <v>136</v>
      </c>
      <c r="O69" s="138" t="s">
        <v>135</v>
      </c>
      <c r="P69" s="138" t="s">
        <v>137</v>
      </c>
      <c r="R69" t="str">
        <f>TRIM(MID(TRIM(Transportes!D70),1,FIND(CHAR(10),TRIM(Transportes!D70),1)-1))</f>
        <v>Cajamarca</v>
      </c>
      <c r="S69" t="str">
        <f>TRIM(IF(Transportes!F70="TRÁNSITO INTERRUMPIDO","Interrumpido",IF(Transportes!F70="TRÁNSITO RESTRINGIDO","Restringido","Normal")))</f>
        <v>Restringido</v>
      </c>
      <c r="T69" t="str">
        <f>TRIM(IF(MID(TRIM(Transportes!H70),1,FIND("-",TRIM(Transportes!H70),1)-2)="Acción humana","H","F"))</f>
        <v>F</v>
      </c>
      <c r="U69" s="38">
        <f>Transportes!G70</f>
        <v>35</v>
      </c>
    </row>
    <row r="70" spans="2:30" ht="15.75" customHeight="1">
      <c r="G70"/>
      <c r="R70" t="str">
        <f>TRIM(MID(TRIM(Transportes!D71),1,FIND(CHAR(10),TRIM(Transportes!D71),1)-1))</f>
        <v>Piura</v>
      </c>
      <c r="S70" t="str">
        <f>TRIM(IF(Transportes!F71="TRÁNSITO INTERRUMPIDO","Interrumpido",IF(Transportes!F71="TRÁNSITO RESTRINGIDO","Restringido","Normal")))</f>
        <v>Restringido</v>
      </c>
      <c r="T70" t="str">
        <f>TRIM(IF(MID(TRIM(Transportes!H71),1,FIND("-",TRIM(Transportes!H71),1)-2)="Acción humana","H","F"))</f>
        <v>F</v>
      </c>
      <c r="U70" s="38" t="str">
        <f>Transportes!G71</f>
        <v>-</v>
      </c>
    </row>
    <row r="71" spans="2:30" ht="15.75" customHeight="1">
      <c r="G71"/>
      <c r="R71" t="str">
        <f>TRIM(MID(TRIM(Transportes!D72),1,FIND(CHAR(10),TRIM(Transportes!D72),1)-1))</f>
        <v>Piura</v>
      </c>
      <c r="S71" t="str">
        <f>TRIM(IF(Transportes!F72="TRÁNSITO INTERRUMPIDO","Interrumpido",IF(Transportes!F72="TRÁNSITO RESTRINGIDO","Restringido","Normal")))</f>
        <v>Restringido</v>
      </c>
      <c r="T71" t="str">
        <f>TRIM(IF(MID(TRIM(Transportes!H72),1,FIND("-",TRIM(Transportes!H72),1)-2)="Acción humana","H","F"))</f>
        <v>F</v>
      </c>
      <c r="U71" s="38" t="str">
        <f>Transportes!G72</f>
        <v>-</v>
      </c>
    </row>
    <row r="72" spans="2:30" ht="15.75" customHeight="1">
      <c r="G72"/>
      <c r="R72" t="str">
        <f>TRIM(MID(TRIM(Transportes!D73),1,FIND(CHAR(10),TRIM(Transportes!D73),1)-1))</f>
        <v>Lima</v>
      </c>
      <c r="S72" t="str">
        <f>TRIM(IF(Transportes!F73="TRÁNSITO INTERRUMPIDO","Interrumpido",IF(Transportes!F73="TRÁNSITO RESTRINGIDO","Restringido","Normal")))</f>
        <v>Restringido</v>
      </c>
      <c r="T72" t="str">
        <f>TRIM(IF(MID(TRIM(Transportes!H73),1,FIND("-",TRIM(Transportes!H73),1)-2)="Acción humana","H","F"))</f>
        <v>F</v>
      </c>
      <c r="U72" s="38" t="str">
        <f>Transportes!G73</f>
        <v>-</v>
      </c>
    </row>
    <row r="73" spans="2:30" ht="15.75" customHeight="1">
      <c r="G73"/>
      <c r="R73" t="str">
        <f>TRIM(MID(TRIM(Transportes!D74),1,FIND(CHAR(10),TRIM(Transportes!D74),1)-1))</f>
        <v>Ucayali</v>
      </c>
      <c r="S73" t="str">
        <f>TRIM(IF(Transportes!F74="TRÁNSITO INTERRUMPIDO","Interrumpido",IF(Transportes!F74="TRÁNSITO RESTRINGIDO","Restringido","Normal")))</f>
        <v>Restringido</v>
      </c>
      <c r="T73" t="str">
        <f>TRIM(IF(MID(TRIM(Transportes!H74),1,FIND("-",TRIM(Transportes!H74),1)-2)="Acción humana","H","F"))</f>
        <v>F</v>
      </c>
      <c r="U73" s="38">
        <f>Transportes!G74</f>
        <v>81</v>
      </c>
    </row>
    <row r="74" spans="2:30" ht="15.75" customHeight="1">
      <c r="G74"/>
      <c r="R74" t="str">
        <f>TRIM(MID(TRIM(Transportes!D75),1,FIND(CHAR(10),TRIM(Transportes!D75),1)-1))</f>
        <v>Ucayali</v>
      </c>
      <c r="S74" t="str">
        <f>TRIM(IF(Transportes!F75="TRÁNSITO INTERRUMPIDO","Interrumpido",IF(Transportes!F75="TRÁNSITO RESTRINGIDO","Restringido","Normal")))</f>
        <v>Restringido</v>
      </c>
      <c r="T74" t="str">
        <f>TRIM(IF(MID(TRIM(Transportes!H75),1,FIND("-",TRIM(Transportes!H75),1)-2)="Acción humana","H","F"))</f>
        <v>F</v>
      </c>
      <c r="U74" s="38">
        <f>Transportes!G75</f>
        <v>283</v>
      </c>
    </row>
    <row r="75" spans="2:30" ht="15.75" customHeight="1">
      <c r="G75"/>
      <c r="R75" t="str">
        <f>TRIM(MID(TRIM(Transportes!D76),1,FIND(CHAR(10),TRIM(Transportes!D76),1)-1))</f>
        <v>Junín</v>
      </c>
      <c r="S75" t="str">
        <f>TRIM(IF(Transportes!F76="TRÁNSITO INTERRUMPIDO","Interrumpido",IF(Transportes!F76="TRÁNSITO RESTRINGIDO","Restringido","Normal")))</f>
        <v>Restringido</v>
      </c>
      <c r="T75" t="str">
        <f>TRIM(IF(MID(TRIM(Transportes!H76),1,FIND("-",TRIM(Transportes!H76),1)-2)="Acción humana","H","F"))</f>
        <v>F</v>
      </c>
      <c r="U75" s="38" t="str">
        <f>Transportes!G76</f>
        <v>-</v>
      </c>
    </row>
    <row r="76" spans="2:30" ht="15.75" customHeight="1">
      <c r="G76"/>
      <c r="R76" t="str">
        <f>TRIM(MID(TRIM(Transportes!D77),1,FIND(CHAR(10),TRIM(Transportes!D77),1)-1))</f>
        <v>Junín</v>
      </c>
      <c r="S76" t="str">
        <f>TRIM(IF(Transportes!F77="TRÁNSITO INTERRUMPIDO","Interrumpido",IF(Transportes!F77="TRÁNSITO RESTRINGIDO","Restringido","Normal")))</f>
        <v>Restringido</v>
      </c>
      <c r="T76" t="str">
        <f>TRIM(IF(MID(TRIM(Transportes!H77),1,FIND("-",TRIM(Transportes!H77),1)-2)="Acción humana","H","F"))</f>
        <v>F</v>
      </c>
      <c r="U76" s="38" t="str">
        <f>Transportes!G77</f>
        <v>-</v>
      </c>
    </row>
    <row r="77" spans="2:30" ht="15.75" customHeight="1">
      <c r="G77"/>
      <c r="R77" t="str">
        <f>TRIM(MID(TRIM(Transportes!D78),1,FIND(CHAR(10),TRIM(Transportes!D78),1)-1))</f>
        <v>Ucayali</v>
      </c>
      <c r="S77" t="str">
        <f>TRIM(IF(Transportes!F78="TRÁNSITO INTERRUMPIDO","Interrumpido",IF(Transportes!F78="TRÁNSITO RESTRINGIDO","Restringido","Normal")))</f>
        <v>Restringido</v>
      </c>
      <c r="T77" t="str">
        <f>TRIM(IF(MID(TRIM(Transportes!H78),1,FIND("-",TRIM(Transportes!H78),1)-2)="Acción humana","H","F"))</f>
        <v>F</v>
      </c>
      <c r="U77" s="38">
        <f>Transportes!G78</f>
        <v>141</v>
      </c>
    </row>
    <row r="78" spans="2:30" ht="13.5" customHeight="1">
      <c r="B78" s="46"/>
      <c r="G78"/>
      <c r="R78" t="str">
        <f>TRIM(MID(TRIM(Transportes!D79),1,FIND(CHAR(10),TRIM(Transportes!D79),1)-1))</f>
        <v>Cajamarca</v>
      </c>
      <c r="S78" t="str">
        <f>TRIM(IF(Transportes!F79="TRÁNSITO INTERRUMPIDO","Interrumpido",IF(Transportes!F79="TRÁNSITO RESTRINGIDO","Restringido","Normal")))</f>
        <v>Restringido</v>
      </c>
      <c r="T78" t="str">
        <f>TRIM(IF(MID(TRIM(Transportes!H79),1,FIND("-",TRIM(Transportes!H79),1)-2)="Acción humana","H","F"))</f>
        <v>F</v>
      </c>
      <c r="U78" s="38">
        <f>Transportes!G79</f>
        <v>50</v>
      </c>
    </row>
    <row r="79" spans="2:30" ht="13.5" customHeight="1">
      <c r="G79"/>
      <c r="R79" t="str">
        <f>TRIM(MID(TRIM(Transportes!D80),1,FIND(CHAR(10),TRIM(Transportes!D80),1)-1))</f>
        <v>Puno</v>
      </c>
      <c r="S79" t="str">
        <f>TRIM(IF(Transportes!F80="TRÁNSITO INTERRUMPIDO","Interrumpido",IF(Transportes!F80="TRÁNSITO RESTRINGIDO","Restringido","Normal")))</f>
        <v>Restringido</v>
      </c>
      <c r="T79" t="str">
        <f>TRIM(IF(MID(TRIM(Transportes!H80),1,FIND("-",TRIM(Transportes!H80),1)-2)="Acción humana","H","F"))</f>
        <v>F</v>
      </c>
      <c r="U79" s="38" t="str">
        <f>Transportes!G80</f>
        <v>-</v>
      </c>
    </row>
    <row r="80" spans="2:30" ht="14.25" customHeight="1">
      <c r="Q80" s="3"/>
      <c r="R80" t="str">
        <f>TRIM(MID(TRIM(Transportes!D81),1,FIND(CHAR(10),TRIM(Transportes!D81),1)-1))</f>
        <v>Pasco</v>
      </c>
      <c r="S80" t="str">
        <f>TRIM(IF(Transportes!F81="TRÁNSITO INTERRUMPIDO","Interrumpido",IF(Transportes!F81="TRÁNSITO RESTRINGIDO","Restringido","Normal")))</f>
        <v>Restringido</v>
      </c>
      <c r="T80" t="str">
        <f>TRIM(IF(MID(TRIM(Transportes!H81),1,FIND("-",TRIM(Transportes!H81),1)-2)="Acción humana","H","F"))</f>
        <v>F</v>
      </c>
      <c r="U80" s="38">
        <f>Transportes!G81</f>
        <v>20</v>
      </c>
      <c r="V80" s="3"/>
    </row>
    <row r="81" spans="17:22" ht="14.25" customHeight="1">
      <c r="Q81" s="3"/>
      <c r="R81" t="str">
        <f>TRIM(MID(TRIM(Transportes!D82),1,FIND(CHAR(10),TRIM(Transportes!D82),1)-1))</f>
        <v>Cajamarca</v>
      </c>
      <c r="S81" t="str">
        <f>TRIM(IF(Transportes!F82="TRÁNSITO INTERRUMPIDO","Interrumpido",IF(Transportes!F82="TRÁNSITO RESTRINGIDO","Restringido","Normal")))</f>
        <v>Restringido</v>
      </c>
      <c r="T81" t="str">
        <f>TRIM(IF(MID(TRIM(Transportes!H82),1,FIND("-",TRIM(Transportes!H82),1)-2)="Acción humana","H","F"))</f>
        <v>F</v>
      </c>
      <c r="U81" s="38" t="str">
        <f>Transportes!G82</f>
        <v>-</v>
      </c>
      <c r="V81" s="3"/>
    </row>
    <row r="82" spans="17:22" ht="14.25" customHeight="1">
      <c r="R82" t="str">
        <f>TRIM(MID(TRIM(Transportes!D83),1,FIND(CHAR(10),TRIM(Transportes!D83),1)-1))</f>
        <v>Puno</v>
      </c>
      <c r="S82" t="str">
        <f>TRIM(IF(Transportes!F83="TRÁNSITO INTERRUMPIDO","Interrumpido",IF(Transportes!F83="TRÁNSITO RESTRINGIDO","Restringido","Normal")))</f>
        <v>Restringido</v>
      </c>
      <c r="T82" t="str">
        <f>TRIM(IF(MID(TRIM(Transportes!H83),1,FIND("-",TRIM(Transportes!H83),1)-2)="Acción humana","H","F"))</f>
        <v>F</v>
      </c>
      <c r="U82" s="38">
        <f>Transportes!G83</f>
        <v>580</v>
      </c>
    </row>
    <row r="83" spans="17:22" ht="14.25" customHeight="1">
      <c r="R83" t="str">
        <f>TRIM(MID(TRIM(Transportes!D84),1,FIND(CHAR(10),TRIM(Transportes!D84),1)-1))</f>
        <v>Huánuco</v>
      </c>
      <c r="S83" t="str">
        <f>TRIM(IF(Transportes!F84="TRÁNSITO INTERRUMPIDO","Interrumpido",IF(Transportes!F84="TRÁNSITO RESTRINGIDO","Restringido","Normal")))</f>
        <v>Restringido</v>
      </c>
      <c r="T83" t="str">
        <f>TRIM(IF(MID(TRIM(Transportes!H84),1,FIND("-",TRIM(Transportes!H84),1)-2)="Acción humana","H","F"))</f>
        <v>F</v>
      </c>
      <c r="U83" s="38">
        <f>Transportes!G84</f>
        <v>100</v>
      </c>
    </row>
    <row r="84" spans="17:22" ht="14.25" customHeight="1">
      <c r="R84" t="str">
        <f>TRIM(MID(TRIM(Transportes!D85),1,FIND(CHAR(10),TRIM(Transportes!D85),1)-1))</f>
        <v>Ayacucho</v>
      </c>
      <c r="S84" t="str">
        <f>TRIM(IF(Transportes!F85="TRÁNSITO INTERRUMPIDO","Interrumpido",IF(Transportes!F85="TRÁNSITO RESTRINGIDO","Restringido","Normal")))</f>
        <v>Restringido</v>
      </c>
      <c r="T84" t="str">
        <f>TRIM(IF(MID(TRIM(Transportes!H85),1,FIND("-",TRIM(Transportes!H85),1)-2)="Acción humana","H","F"))</f>
        <v>F</v>
      </c>
      <c r="U84" s="38">
        <f>Transportes!G85</f>
        <v>50</v>
      </c>
    </row>
    <row r="85" spans="17:22" ht="14.25" customHeight="1">
      <c r="R85" t="str">
        <f>TRIM(MID(TRIM(Transportes!D86),1,FIND(CHAR(10),TRIM(Transportes!D86),1)-1))</f>
        <v>Amazonas</v>
      </c>
      <c r="S85" t="str">
        <f>TRIM(IF(Transportes!F86="TRÁNSITO INTERRUMPIDO","Interrumpido",IF(Transportes!F86="TRÁNSITO RESTRINGIDO","Restringido","Normal")))</f>
        <v>Restringido</v>
      </c>
      <c r="T85" t="str">
        <f>TRIM(IF(MID(TRIM(Transportes!H86),1,FIND("-",TRIM(Transportes!H86),1)-2)="Acción humana","H","F"))</f>
        <v>F</v>
      </c>
      <c r="U85" s="38">
        <f>Transportes!G86</f>
        <v>25</v>
      </c>
    </row>
    <row r="86" spans="17:22" ht="14.25" customHeight="1">
      <c r="R86" t="str">
        <f>TRIM(MID(TRIM(Transportes!D87),1,FIND(CHAR(10),TRIM(Transportes!D87),1)-1))</f>
        <v>Huánuco</v>
      </c>
      <c r="S86" t="str">
        <f>TRIM(IF(Transportes!F87="TRÁNSITO INTERRUMPIDO","Interrumpido",IF(Transportes!F87="TRÁNSITO RESTRINGIDO","Restringido","Normal")))</f>
        <v>Restringido</v>
      </c>
      <c r="T86" t="str">
        <f>TRIM(IF(MID(TRIM(Transportes!H87),1,FIND("-",TRIM(Transportes!H87),1)-2)="Acción humana","H","F"))</f>
        <v>F</v>
      </c>
      <c r="U86" s="38">
        <f>Transportes!G87</f>
        <v>50</v>
      </c>
    </row>
    <row r="87" spans="17:22" ht="14.25" customHeight="1">
      <c r="R87" t="str">
        <f>TRIM(MID(TRIM(Transportes!D88),1,FIND(CHAR(10),TRIM(Transportes!D88),1)-1))</f>
        <v>Cajamarca</v>
      </c>
      <c r="S87" t="str">
        <f>TRIM(IF(Transportes!F88="TRÁNSITO INTERRUMPIDO","Interrumpido",IF(Transportes!F88="TRÁNSITO RESTRINGIDO","Restringido","Normal")))</f>
        <v>Restringido</v>
      </c>
      <c r="T87" t="str">
        <f>TRIM(IF(MID(TRIM(Transportes!H88),1,FIND("-",TRIM(Transportes!H88),1)-2)="Acción humana","H","F"))</f>
        <v>F</v>
      </c>
      <c r="U87" s="38">
        <f>Transportes!G88</f>
        <v>20</v>
      </c>
    </row>
    <row r="88" spans="17:22" ht="14.25" customHeight="1">
      <c r="R88" t="str">
        <f>TRIM(MID(TRIM(Transportes!D89),1,FIND(CHAR(10),TRIM(Transportes!D89),1)-1))</f>
        <v>Junín</v>
      </c>
      <c r="S88" t="str">
        <f>TRIM(IF(Transportes!F89="TRÁNSITO INTERRUMPIDO","Interrumpido",IF(Transportes!F89="TRÁNSITO RESTRINGIDO","Restringido","Normal")))</f>
        <v>Restringido</v>
      </c>
      <c r="T88" t="str">
        <f>TRIM(IF(MID(TRIM(Transportes!H89),1,FIND("-",TRIM(Transportes!H89),1)-2)="Acción humana","H","F"))</f>
        <v>F</v>
      </c>
      <c r="U88" s="38" t="str">
        <f>Transportes!G89</f>
        <v>-</v>
      </c>
    </row>
    <row r="89" spans="17:22" ht="14.25" customHeight="1">
      <c r="R89" t="str">
        <f>TRIM(MID(TRIM(Transportes!D90),1,FIND(CHAR(10),TRIM(Transportes!D90),1)-1))</f>
        <v>Cajamarca</v>
      </c>
      <c r="S89" t="str">
        <f>TRIM(IF(Transportes!F90="TRÁNSITO INTERRUMPIDO","Interrumpido",IF(Transportes!F90="TRÁNSITO RESTRINGIDO","Restringido","Normal")))</f>
        <v>Restringido</v>
      </c>
      <c r="T89" t="str">
        <f>TRIM(IF(MID(TRIM(Transportes!H90),1,FIND("-",TRIM(Transportes!H90),1)-2)="Acción humana","H","F"))</f>
        <v>F</v>
      </c>
      <c r="U89" s="38">
        <f>Transportes!G90</f>
        <v>50</v>
      </c>
    </row>
    <row r="90" spans="17:22" ht="14.25" customHeight="1">
      <c r="R90" t="str">
        <f>TRIM(MID(TRIM(Transportes!D91),1,FIND(CHAR(10),TRIM(Transportes!D91),1)-1))</f>
        <v>Puno</v>
      </c>
      <c r="S90" t="str">
        <f>TRIM(IF(Transportes!F91="TRÁNSITO INTERRUMPIDO","Interrumpido",IF(Transportes!F91="TRÁNSITO RESTRINGIDO","Restringido","Normal")))</f>
        <v>Restringido</v>
      </c>
      <c r="T90" t="str">
        <f>TRIM(IF(MID(TRIM(Transportes!H91),1,FIND("-",TRIM(Transportes!H91),1)-2)="Acción humana","H","F"))</f>
        <v>F</v>
      </c>
      <c r="U90" s="38">
        <f>Transportes!G91</f>
        <v>160</v>
      </c>
    </row>
    <row r="91" spans="17:22" ht="14.25" customHeight="1">
      <c r="R91" t="str">
        <f>TRIM(MID(TRIM(Transportes!D92),1,FIND(CHAR(10),TRIM(Transportes!D92),1)-1))</f>
        <v>Pasco</v>
      </c>
      <c r="S91" t="str">
        <f>TRIM(IF(Transportes!F92="TRÁNSITO INTERRUMPIDO","Interrumpido",IF(Transportes!F92="TRÁNSITO RESTRINGIDO","Restringido","Normal")))</f>
        <v>Restringido</v>
      </c>
      <c r="T91" t="str">
        <f>TRIM(IF(MID(TRIM(Transportes!H92),1,FIND("-",TRIM(Transportes!H92),1)-2)="Acción humana","H","F"))</f>
        <v>F</v>
      </c>
      <c r="U91" s="38">
        <f>Transportes!G92</f>
        <v>800</v>
      </c>
    </row>
    <row r="92" spans="17:22" ht="14.25" customHeight="1">
      <c r="R92" t="str">
        <f>TRIM(MID(TRIM(Transportes!D93),1,FIND(CHAR(10),TRIM(Transportes!D93),1)-1))</f>
        <v>Cusco</v>
      </c>
      <c r="S92" t="str">
        <f>TRIM(IF(Transportes!F93="TRÁNSITO INTERRUMPIDO","Interrumpido",IF(Transportes!F93="TRÁNSITO RESTRINGIDO","Restringido","Normal")))</f>
        <v>Restringido</v>
      </c>
      <c r="T92" t="str">
        <f>TRIM(IF(MID(TRIM(Transportes!H93),1,FIND("-",TRIM(Transportes!H93),1)-2)="Acción humana","H","F"))</f>
        <v>F</v>
      </c>
      <c r="U92" s="38">
        <f>Transportes!G93</f>
        <v>30</v>
      </c>
    </row>
    <row r="93" spans="17:22" ht="14.25" customHeight="1">
      <c r="R93" t="str">
        <f>TRIM(MID(TRIM(Transportes!D94),1,FIND(CHAR(10),TRIM(Transportes!D94),1)-1))</f>
        <v>Junín</v>
      </c>
      <c r="S93" t="str">
        <f>TRIM(IF(Transportes!F94="TRÁNSITO INTERRUMPIDO","Interrumpido",IF(Transportes!F94="TRÁNSITO RESTRINGIDO","Restringido","Normal")))</f>
        <v>Restringido</v>
      </c>
      <c r="T93" t="str">
        <f>TRIM(IF(MID(TRIM(Transportes!H94),1,FIND("-",TRIM(Transportes!H94),1)-2)="Acción humana","H","F"))</f>
        <v>F</v>
      </c>
      <c r="U93" s="38">
        <f>Transportes!G94</f>
        <v>20</v>
      </c>
    </row>
    <row r="94" spans="17:22" ht="14.25" customHeight="1">
      <c r="R94" t="str">
        <f>TRIM(MID(TRIM(Transportes!D95),1,FIND(CHAR(10),TRIM(Transportes!D95),1)-1))</f>
        <v>Tacna</v>
      </c>
      <c r="S94" t="str">
        <f>TRIM(IF(Transportes!F95="TRÁNSITO INTERRUMPIDO","Interrumpido",IF(Transportes!F95="TRÁNSITO RESTRINGIDO","Restringido","Normal")))</f>
        <v>Restringido</v>
      </c>
      <c r="T94" t="str">
        <f>TRIM(IF(MID(TRIM(Transportes!H95),1,FIND("-",TRIM(Transportes!H95),1)-2)="Acción humana","H","F"))</f>
        <v>F</v>
      </c>
      <c r="U94" s="38">
        <f>Transportes!G95</f>
        <v>200</v>
      </c>
    </row>
    <row r="95" spans="17:22" ht="14.25" customHeight="1">
      <c r="R95" t="str">
        <f>TRIM(MID(TRIM(Transportes!D96),1,FIND(CHAR(10),TRIM(Transportes!D96),1)-1))</f>
        <v>Cusco</v>
      </c>
      <c r="S95" t="str">
        <f>TRIM(IF(Transportes!F96="TRÁNSITO INTERRUMPIDO","Interrumpido",IF(Transportes!F96="TRÁNSITO RESTRINGIDO","Restringido","Normal")))</f>
        <v>Restringido</v>
      </c>
      <c r="T95" t="str">
        <f>TRIM(IF(MID(TRIM(Transportes!H96),1,FIND("-",TRIM(Transportes!H96),1)-2)="Acción humana","H","F"))</f>
        <v>F</v>
      </c>
      <c r="U95" s="38">
        <f>Transportes!G96</f>
        <v>20</v>
      </c>
    </row>
    <row r="96" spans="17:22" ht="14.25" customHeight="1">
      <c r="R96" t="str">
        <f>TRIM(MID(TRIM(Transportes!D97),1,FIND(CHAR(10),TRIM(Transportes!D97),1)-1))</f>
        <v>Cajamarca</v>
      </c>
      <c r="S96" t="str">
        <f>TRIM(IF(Transportes!F97="TRÁNSITO INTERRUMPIDO","Interrumpido",IF(Transportes!F97="TRÁNSITO RESTRINGIDO","Restringido","Normal")))</f>
        <v>Restringido</v>
      </c>
      <c r="T96" t="str">
        <f>TRIM(IF(MID(TRIM(Transportes!H97),1,FIND("-",TRIM(Transportes!H97),1)-2)="Acción humana","H","F"))</f>
        <v>F</v>
      </c>
      <c r="U96" s="38">
        <f>Transportes!G97</f>
        <v>30</v>
      </c>
    </row>
    <row r="97" spans="18:21" ht="14.25" customHeight="1">
      <c r="R97" t="str">
        <f>TRIM(MID(TRIM(Transportes!D98),1,FIND(CHAR(10),TRIM(Transportes!D98),1)-1))</f>
        <v>Junín</v>
      </c>
      <c r="S97" t="str">
        <f>TRIM(IF(Transportes!F98="TRÁNSITO INTERRUMPIDO","Interrumpido",IF(Transportes!F98="TRÁNSITO RESTRINGIDO","Restringido","Normal")))</f>
        <v>Restringido</v>
      </c>
      <c r="T97" t="str">
        <f>TRIM(IF(MID(TRIM(Transportes!H98),1,FIND("-",TRIM(Transportes!H98),1)-2)="Acción humana","H","F"))</f>
        <v>F</v>
      </c>
      <c r="U97" s="38">
        <f>Transportes!G98</f>
        <v>60</v>
      </c>
    </row>
    <row r="98" spans="18:21" ht="14.25" customHeight="1">
      <c r="R98" t="str">
        <f>TRIM(MID(TRIM(Transportes!D99),1,FIND(CHAR(10),TRIM(Transportes!D99),1)-1))</f>
        <v>Amazonas</v>
      </c>
      <c r="S98" t="str">
        <f>TRIM(IF(Transportes!F99="TRÁNSITO INTERRUMPIDO","Interrumpido",IF(Transportes!F99="TRÁNSITO RESTRINGIDO","Restringido","Normal")))</f>
        <v>Restringido</v>
      </c>
      <c r="T98" t="str">
        <f>TRIM(IF(MID(TRIM(Transportes!H99),1,FIND("-",TRIM(Transportes!H99),1)-2)="Acción humana","H","F"))</f>
        <v>F</v>
      </c>
      <c r="U98" s="38">
        <f>Transportes!G99</f>
        <v>50</v>
      </c>
    </row>
    <row r="99" spans="18:21" ht="14.25" customHeight="1">
      <c r="R99" t="str">
        <f>TRIM(MID(TRIM(Transportes!D100),1,FIND(CHAR(10),TRIM(Transportes!D100),1)-1))</f>
        <v>Apurímac</v>
      </c>
      <c r="S99" t="str">
        <f>TRIM(IF(Transportes!F100="TRÁNSITO INTERRUMPIDO","Interrumpido",IF(Transportes!F100="TRÁNSITO RESTRINGIDO","Restringido","Normal")))</f>
        <v>Restringido</v>
      </c>
      <c r="T99" t="str">
        <f>TRIM(IF(MID(TRIM(Transportes!H100),1,FIND("-",TRIM(Transportes!H100),1)-2)="Acción humana","H","F"))</f>
        <v>F</v>
      </c>
      <c r="U99" s="38">
        <f>Transportes!G100</f>
        <v>35</v>
      </c>
    </row>
    <row r="100" spans="18:21" ht="14.25" customHeight="1">
      <c r="R100" t="str">
        <f>TRIM(MID(TRIM(Transportes!D101),1,FIND(CHAR(10),TRIM(Transportes!D101),1)-1))</f>
        <v>Arequipa</v>
      </c>
      <c r="S100" t="str">
        <f>TRIM(IF(Transportes!F101="TRÁNSITO INTERRUMPIDO","Interrumpido",IF(Transportes!F101="TRÁNSITO RESTRINGIDO","Restringido","Normal")))</f>
        <v>Restringido</v>
      </c>
      <c r="T100" t="str">
        <f>TRIM(IF(MID(TRIM(Transportes!H101),1,FIND("-",TRIM(Transportes!H101),1)-2)="Acción humana","H","F"))</f>
        <v>F</v>
      </c>
      <c r="U100" s="38" t="str">
        <f>Transportes!G101</f>
        <v>-</v>
      </c>
    </row>
    <row r="101" spans="18:21" ht="14.25" customHeight="1">
      <c r="R101" t="str">
        <f>TRIM(MID(TRIM(Transportes!D102),1,FIND(CHAR(10),TRIM(Transportes!D102),1)-1))</f>
        <v>Moquegua</v>
      </c>
      <c r="S101" t="str">
        <f>TRIM(IF(Transportes!F102="TRÁNSITO INTERRUMPIDO","Interrumpido",IF(Transportes!F102="TRÁNSITO RESTRINGIDO","Restringido","Normal")))</f>
        <v>Restringido</v>
      </c>
      <c r="T101" t="str">
        <f>TRIM(IF(MID(TRIM(Transportes!H102),1,FIND("-",TRIM(Transportes!H102),1)-2)="Acción humana","H","F"))</f>
        <v>F</v>
      </c>
      <c r="U101" s="38">
        <f>Transportes!G102</f>
        <v>10</v>
      </c>
    </row>
    <row r="102" spans="18:21" ht="14.25" customHeight="1">
      <c r="R102" t="str">
        <f>TRIM(MID(TRIM(Transportes!D103),1,FIND(CHAR(10),TRIM(Transportes!D103),1)-1))</f>
        <v>Huánuco</v>
      </c>
      <c r="S102" t="str">
        <f>TRIM(IF(Transportes!F103="TRÁNSITO INTERRUMPIDO","Interrumpido",IF(Transportes!F103="TRÁNSITO RESTRINGIDO","Restringido","Normal")))</f>
        <v>Restringido</v>
      </c>
      <c r="T102" t="str">
        <f>TRIM(IF(MID(TRIM(Transportes!H103),1,FIND("-",TRIM(Transportes!H103),1)-2)="Acción humana","H","F"))</f>
        <v>F</v>
      </c>
      <c r="U102" s="38">
        <f>Transportes!G103</f>
        <v>140</v>
      </c>
    </row>
    <row r="103" spans="18:21" ht="14.25" customHeight="1">
      <c r="R103" t="str">
        <f>TRIM(MID(TRIM(Transportes!D104),1,FIND(CHAR(10),TRIM(Transportes!D104),1)-1))</f>
        <v>La Libertad</v>
      </c>
      <c r="S103" t="str">
        <f>TRIM(IF(Transportes!F104="TRÁNSITO INTERRUMPIDO","Interrumpido",IF(Transportes!F104="TRÁNSITO RESTRINGIDO","Restringido","Normal")))</f>
        <v>Restringido</v>
      </c>
      <c r="T103" t="str">
        <f>TRIM(IF(MID(TRIM(Transportes!H104),1,FIND("-",TRIM(Transportes!H104),1)-2)="Acción humana","H","F"))</f>
        <v>F</v>
      </c>
      <c r="U103" s="38" t="str">
        <f>Transportes!G104</f>
        <v>-</v>
      </c>
    </row>
    <row r="104" spans="18:21" ht="14.25" customHeight="1">
      <c r="R104" t="str">
        <f>TRIM(MID(TRIM(Transportes!D105),1,FIND(CHAR(10),TRIM(Transportes!D105),1)-1))</f>
        <v>La Libertad</v>
      </c>
      <c r="S104" t="str">
        <f>TRIM(IF(Transportes!F105="TRÁNSITO INTERRUMPIDO","Interrumpido",IF(Transportes!F105="TRÁNSITO RESTRINGIDO","Restringido","Normal")))</f>
        <v>Restringido</v>
      </c>
      <c r="T104" t="str">
        <f>TRIM(IF(MID(TRIM(Transportes!H105),1,FIND("-",TRIM(Transportes!H105),1)-2)="Acción humana","H","F"))</f>
        <v>F</v>
      </c>
      <c r="U104" s="38" t="str">
        <f>Transportes!G105</f>
        <v>-</v>
      </c>
    </row>
    <row r="105" spans="18:21" ht="14.25" customHeight="1">
      <c r="R105" t="str">
        <f>TRIM(MID(TRIM(Transportes!D106),1,FIND(CHAR(10),TRIM(Transportes!D106),1)-1))</f>
        <v>Áncash</v>
      </c>
      <c r="S105" t="str">
        <f>TRIM(IF(Transportes!F106="TRÁNSITO INTERRUMPIDO","Interrumpido",IF(Transportes!F106="TRÁNSITO RESTRINGIDO","Restringido","Normal")))</f>
        <v>Restringido</v>
      </c>
      <c r="T105" t="str">
        <f>TRIM(IF(MID(TRIM(Transportes!H106),1,FIND("-",TRIM(Transportes!H106),1)-2)="Acción humana","H","F"))</f>
        <v>F</v>
      </c>
      <c r="U105" s="38">
        <f>Transportes!G106</f>
        <v>150</v>
      </c>
    </row>
    <row r="106" spans="18:21" ht="14.25" customHeight="1">
      <c r="R106" t="str">
        <f>TRIM(MID(TRIM(Transportes!D107),1,FIND(CHAR(10),TRIM(Transportes!D107),1)-1))</f>
        <v>Junín</v>
      </c>
      <c r="S106" t="str">
        <f>TRIM(IF(Transportes!F107="TRÁNSITO INTERRUMPIDO","Interrumpido",IF(Transportes!F107="TRÁNSITO RESTRINGIDO","Restringido","Normal")))</f>
        <v>Restringido</v>
      </c>
      <c r="T106" t="str">
        <f>TRIM(IF(MID(TRIM(Transportes!H107),1,FIND("-",TRIM(Transportes!H107),1)-2)="Acción humana","H","F"))</f>
        <v>F</v>
      </c>
      <c r="U106" s="38">
        <f>Transportes!G107</f>
        <v>10</v>
      </c>
    </row>
    <row r="107" spans="18:21" ht="14.25" customHeight="1">
      <c r="R107" t="str">
        <f>TRIM(MID(TRIM(Transportes!D108),1,FIND(CHAR(10),TRIM(Transportes!D108),1)-1))</f>
        <v>Tacna</v>
      </c>
      <c r="S107" t="str">
        <f>TRIM(IF(Transportes!F108="TRÁNSITO INTERRUMPIDO","Interrumpido",IF(Transportes!F108="TRÁNSITO RESTRINGIDO","Restringido","Normal")))</f>
        <v>Restringido</v>
      </c>
      <c r="T107" t="str">
        <f>TRIM(IF(MID(TRIM(Transportes!H108),1,FIND("-",TRIM(Transportes!H108),1)-2)="Acción humana","H","F"))</f>
        <v>F</v>
      </c>
      <c r="U107" s="38" t="str">
        <f>Transportes!G108</f>
        <v>-</v>
      </c>
    </row>
    <row r="108" spans="18:21" ht="14.25" customHeight="1">
      <c r="R108" t="str">
        <f>TRIM(MID(TRIM(Transportes!D109),1,FIND(CHAR(10),TRIM(Transportes!D109),1)-1))</f>
        <v>Cajamarca</v>
      </c>
      <c r="S108" t="str">
        <f>TRIM(IF(Transportes!F109="TRÁNSITO INTERRUMPIDO","Interrumpido",IF(Transportes!F109="TRÁNSITO RESTRINGIDO","Restringido","Normal")))</f>
        <v>Restringido</v>
      </c>
      <c r="T108" t="str">
        <f>TRIM(IF(MID(TRIM(Transportes!H109),1,FIND("-",TRIM(Transportes!H109),1)-2)="Acción humana","H","F"))</f>
        <v>F</v>
      </c>
      <c r="U108" s="38">
        <f>Transportes!G109</f>
        <v>65</v>
      </c>
    </row>
    <row r="109" spans="18:21" ht="14.25" customHeight="1">
      <c r="R109" t="str">
        <f>TRIM(MID(TRIM(Transportes!D110),1,FIND(CHAR(10),TRIM(Transportes!D110),1)-1))</f>
        <v>Cusco</v>
      </c>
      <c r="S109" t="str">
        <f>TRIM(IF(Transportes!F110="TRÁNSITO INTERRUMPIDO","Interrumpido",IF(Transportes!F110="TRÁNSITO RESTRINGIDO","Restringido","Normal")))</f>
        <v>Restringido</v>
      </c>
      <c r="T109" t="str">
        <f>TRIM(IF(MID(TRIM(Transportes!H110),1,FIND("-",TRIM(Transportes!H110),1)-2)="Acción humana","H","F"))</f>
        <v>F</v>
      </c>
      <c r="U109" s="38">
        <f>Transportes!G110</f>
        <v>120</v>
      </c>
    </row>
    <row r="110" spans="18:21" ht="14.25" customHeight="1">
      <c r="R110" t="str">
        <f>TRIM(MID(TRIM(Transportes!D111),1,FIND(CHAR(10),TRIM(Transportes!D111),1)-1))</f>
        <v>Piura</v>
      </c>
      <c r="S110" t="str">
        <f>TRIM(IF(Transportes!F111="TRÁNSITO INTERRUMPIDO","Interrumpido",IF(Transportes!F111="TRÁNSITO RESTRINGIDO","Restringido","Normal")))</f>
        <v>Restringido</v>
      </c>
      <c r="T110" t="str">
        <f>TRIM(IF(MID(TRIM(Transportes!H111),1,FIND("-",TRIM(Transportes!H111),1)-2)="Acción humana","H","F"))</f>
        <v>F</v>
      </c>
      <c r="U110" s="38">
        <f>Transportes!G111</f>
        <v>120</v>
      </c>
    </row>
    <row r="111" spans="18:21" ht="14.25" customHeight="1">
      <c r="R111" t="str">
        <f>TRIM(MID(TRIM(Transportes!D112),1,FIND(CHAR(10),TRIM(Transportes!D112),1)-1))</f>
        <v>Piura</v>
      </c>
      <c r="S111" t="str">
        <f>TRIM(IF(Transportes!F112="TRÁNSITO INTERRUMPIDO","Interrumpido",IF(Transportes!F112="TRÁNSITO RESTRINGIDO","Restringido","Normal")))</f>
        <v>Restringido</v>
      </c>
      <c r="T111" t="str">
        <f>TRIM(IF(MID(TRIM(Transportes!H112),1,FIND("-",TRIM(Transportes!H112),1)-2)="Acción humana","H","F"))</f>
        <v>F</v>
      </c>
      <c r="U111" s="38">
        <f>Transportes!G112</f>
        <v>120</v>
      </c>
    </row>
    <row r="112" spans="18:21" ht="14.25" customHeight="1">
      <c r="R112" t="str">
        <f>TRIM(MID(TRIM(Transportes!D113),1,FIND(CHAR(10),TRIM(Transportes!D113),1)-1))</f>
        <v>Ica</v>
      </c>
      <c r="S112" t="str">
        <f>TRIM(IF(Transportes!F113="TRÁNSITO INTERRUMPIDO","Interrumpido",IF(Transportes!F113="TRÁNSITO RESTRINGIDO","Restringido","Normal")))</f>
        <v>Restringido</v>
      </c>
      <c r="T112" t="str">
        <f>TRIM(IF(MID(TRIM(Transportes!H113),1,FIND("-",TRIM(Transportes!H113),1)-2)="Acción humana","H","F"))</f>
        <v>F</v>
      </c>
      <c r="U112" s="38" t="str">
        <f>Transportes!G113</f>
        <v>-</v>
      </c>
    </row>
    <row r="113" spans="18:21" ht="14.25" customHeight="1">
      <c r="R113" t="str">
        <f>TRIM(MID(TRIM(Transportes!D114),1,FIND(CHAR(10),TRIM(Transportes!D114),1)-1))</f>
        <v>Huánuco</v>
      </c>
      <c r="S113" t="str">
        <f>TRIM(IF(Transportes!F114="TRÁNSITO INTERRUMPIDO","Interrumpido",IF(Transportes!F114="TRÁNSITO RESTRINGIDO","Restringido","Normal")))</f>
        <v>Restringido</v>
      </c>
      <c r="T113" t="str">
        <f>TRIM(IF(MID(TRIM(Transportes!H114),1,FIND("-",TRIM(Transportes!H114),1)-2)="Acción humana","H","F"))</f>
        <v>F</v>
      </c>
      <c r="U113" s="38">
        <f>Transportes!G114</f>
        <v>500</v>
      </c>
    </row>
    <row r="114" spans="18:21" ht="14.25" customHeight="1">
      <c r="R114" t="str">
        <f>TRIM(MID(TRIM(Transportes!D115),1,FIND(CHAR(10),TRIM(Transportes!D115),1)-1))</f>
        <v>Amazonas</v>
      </c>
      <c r="S114" t="str">
        <f>TRIM(IF(Transportes!F115="TRÁNSITO INTERRUMPIDO","Interrumpido",IF(Transportes!F115="TRÁNSITO RESTRINGIDO","Restringido","Normal")))</f>
        <v>Restringido</v>
      </c>
      <c r="T114" t="str">
        <f>TRIM(IF(MID(TRIM(Transportes!H115),1,FIND("-",TRIM(Transportes!H115),1)-2)="Acción humana","H","F"))</f>
        <v>F</v>
      </c>
      <c r="U114" s="38">
        <f>Transportes!G115</f>
        <v>20</v>
      </c>
    </row>
    <row r="115" spans="18:21" ht="14.25" customHeight="1">
      <c r="R115" t="str">
        <f>TRIM(MID(TRIM(Transportes!D116),1,FIND(CHAR(10),TRIM(Transportes!D116),1)-1))</f>
        <v>Moquegua</v>
      </c>
      <c r="S115" t="str">
        <f>TRIM(IF(Transportes!F116="TRÁNSITO INTERRUMPIDO","Interrumpido",IF(Transportes!F116="TRÁNSITO RESTRINGIDO","Restringido","Normal")))</f>
        <v>Restringido</v>
      </c>
      <c r="T115" t="str">
        <f>TRIM(IF(MID(TRIM(Transportes!H116),1,FIND("-",TRIM(Transportes!H116),1)-2)="Acción humana","H","F"))</f>
        <v>F</v>
      </c>
      <c r="U115" s="38">
        <f>Transportes!G116</f>
        <v>50</v>
      </c>
    </row>
    <row r="116" spans="18:21" ht="14.25" customHeight="1">
      <c r="R116" t="str">
        <f>TRIM(MID(TRIM(Transportes!D117),1,FIND(CHAR(10),TRIM(Transportes!D117),1)-1))</f>
        <v>Lima</v>
      </c>
      <c r="S116" t="str">
        <f>TRIM(IF(Transportes!F117="TRÁNSITO INTERRUMPIDO","Interrumpido",IF(Transportes!F117="TRÁNSITO RESTRINGIDO","Restringido","Normal")))</f>
        <v>Restringido</v>
      </c>
      <c r="T116" t="str">
        <f>TRIM(IF(MID(TRIM(Transportes!H117),1,FIND("-",TRIM(Transportes!H117),1)-2)="Acción humana","H","F"))</f>
        <v>F</v>
      </c>
      <c r="U116" s="38">
        <f>Transportes!G117</f>
        <v>0</v>
      </c>
    </row>
    <row r="117" spans="18:21" ht="14.25" customHeight="1">
      <c r="R117" t="str">
        <f>TRIM(MID(TRIM(Transportes!D118),1,FIND(CHAR(10),TRIM(Transportes!D118),1)-1))</f>
        <v>Apurímac</v>
      </c>
      <c r="S117" t="str">
        <f>TRIM(IF(Transportes!F118="TRÁNSITO INTERRUMPIDO","Interrumpido",IF(Transportes!F118="TRÁNSITO RESTRINGIDO","Restringido","Normal")))</f>
        <v>Restringido</v>
      </c>
      <c r="T117" t="str">
        <f>TRIM(IF(MID(TRIM(Transportes!H118),1,FIND("-",TRIM(Transportes!H118),1)-2)="Acción humana","H","F"))</f>
        <v>F</v>
      </c>
      <c r="U117" s="38">
        <f>Transportes!G118</f>
        <v>150</v>
      </c>
    </row>
    <row r="118" spans="18:21" ht="14.25" customHeight="1">
      <c r="R118" t="str">
        <f>TRIM(MID(TRIM(Transportes!D119),1,FIND(CHAR(10),TRIM(Transportes!D119),1)-1))</f>
        <v>Cusco</v>
      </c>
      <c r="S118" t="str">
        <f>TRIM(IF(Transportes!F119="TRÁNSITO INTERRUMPIDO","Interrumpido",IF(Transportes!F119="TRÁNSITO RESTRINGIDO","Restringido","Normal")))</f>
        <v>Restringido</v>
      </c>
      <c r="T118" t="str">
        <f>TRIM(IF(MID(TRIM(Transportes!H119),1,FIND("-",TRIM(Transportes!H119),1)-2)="Acción humana","H","F"))</f>
        <v>F</v>
      </c>
      <c r="U118" s="38">
        <f>Transportes!G119</f>
        <v>860</v>
      </c>
    </row>
    <row r="119" spans="18:21">
      <c r="R119" t="str">
        <f>TRIM(MID(TRIM(Transportes!D120),1,FIND(CHAR(10),TRIM(Transportes!D120),1)-1))</f>
        <v>Piura</v>
      </c>
      <c r="S119" t="str">
        <f>TRIM(IF(Transportes!F120="TRÁNSITO INTERRUMPIDO","Interrumpido",IF(Transportes!F120="TRÁNSITO RESTRINGIDO","Restringido","Normal")))</f>
        <v>Restringido</v>
      </c>
      <c r="T119" t="str">
        <f>TRIM(IF(MID(TRIM(Transportes!H120),1,FIND("-",TRIM(Transportes!H120),1)-2)="Acción humana","H","F"))</f>
        <v>F</v>
      </c>
      <c r="U119" s="38">
        <f>Transportes!G120</f>
        <v>120</v>
      </c>
    </row>
    <row r="120" spans="18:21">
      <c r="R120" t="str">
        <f>TRIM(MID(TRIM(Transportes!D121),1,FIND(CHAR(10),TRIM(Transportes!D121),1)-1))</f>
        <v>Huánuco</v>
      </c>
      <c r="S120" t="str">
        <f>TRIM(IF(Transportes!F121="TRÁNSITO INTERRUMPIDO","Interrumpido",IF(Transportes!F121="TRÁNSITO RESTRINGIDO","Restringido","Normal")))</f>
        <v>Restringido</v>
      </c>
      <c r="T120" t="str">
        <f>TRIM(IF(MID(TRIM(Transportes!H121),1,FIND("-",TRIM(Transportes!H121),1)-2)="Acción humana","H","F"))</f>
        <v>F</v>
      </c>
      <c r="U120" s="38">
        <f>Transportes!G121</f>
        <v>100</v>
      </c>
    </row>
    <row r="121" spans="18:21">
      <c r="R121" t="str">
        <f>TRIM(MID(TRIM(Transportes!D122),1,FIND(CHAR(10),TRIM(Transportes!D122),1)-1))</f>
        <v>Junín</v>
      </c>
      <c r="S121" t="str">
        <f>TRIM(IF(Transportes!F122="TRÁNSITO INTERRUMPIDO","Interrumpido",IF(Transportes!F122="TRÁNSITO RESTRINGIDO","Restringido","Normal")))</f>
        <v>Restringido</v>
      </c>
      <c r="T121" t="str">
        <f>TRIM(IF(MID(TRIM(Transportes!H122),1,FIND("-",TRIM(Transportes!H122),1)-2)="Acción humana","H","F"))</f>
        <v>F</v>
      </c>
      <c r="U121" s="38" t="str">
        <f>Transportes!G122</f>
        <v>-</v>
      </c>
    </row>
    <row r="122" spans="18:21">
      <c r="R122" t="str">
        <f>TRIM(MID(TRIM(Transportes!D123),1,FIND(CHAR(10),TRIM(Transportes!D123),1)-1))</f>
        <v>Moquegua</v>
      </c>
      <c r="S122" t="str">
        <f>TRIM(IF(Transportes!F123="TRÁNSITO INTERRUMPIDO","Interrumpido",IF(Transportes!F123="TRÁNSITO RESTRINGIDO","Restringido","Normal")))</f>
        <v>Restringido</v>
      </c>
      <c r="T122" t="str">
        <f>TRIM(IF(MID(TRIM(Transportes!H123),1,FIND("-",TRIM(Transportes!H123),1)-2)="Acción humana","H","F"))</f>
        <v>F</v>
      </c>
      <c r="U122" s="38">
        <f>Transportes!G123</f>
        <v>50</v>
      </c>
    </row>
    <row r="123" spans="18:21">
      <c r="R123" t="str">
        <f>TRIM(MID(TRIM(Transportes!D124),1,FIND(CHAR(10),TRIM(Transportes!D124),1)-1))</f>
        <v>Cajamarca</v>
      </c>
      <c r="S123" t="str">
        <f>TRIM(IF(Transportes!F124="TRÁNSITO INTERRUMPIDO","Interrumpido",IF(Transportes!F124="TRÁNSITO RESTRINGIDO","Restringido","Normal")))</f>
        <v>Restringido</v>
      </c>
      <c r="T123" t="str">
        <f>TRIM(IF(MID(TRIM(Transportes!H124),1,FIND("-",TRIM(Transportes!H124),1)-2)="Acción humana","H","F"))</f>
        <v>F</v>
      </c>
      <c r="U123" s="38">
        <f>Transportes!G124</f>
        <v>30</v>
      </c>
    </row>
    <row r="124" spans="18:21">
      <c r="R124" t="str">
        <f>TRIM(MID(TRIM(Transportes!D125),1,FIND(CHAR(10),TRIM(Transportes!D125),1)-1))</f>
        <v>Arequipa</v>
      </c>
      <c r="S124" t="str">
        <f>TRIM(IF(Transportes!F125="TRÁNSITO INTERRUMPIDO","Interrumpido",IF(Transportes!F125="TRÁNSITO RESTRINGIDO","Restringido","Normal")))</f>
        <v>Restringido</v>
      </c>
      <c r="T124" t="str">
        <f>TRIM(IF(MID(TRIM(Transportes!H125),1,FIND("-",TRIM(Transportes!H125),1)-2)="Acción humana","H","F"))</f>
        <v>H</v>
      </c>
      <c r="U124" s="38">
        <f>Transportes!G125</f>
        <v>50</v>
      </c>
    </row>
    <row r="125" spans="18:21">
      <c r="R125" t="str">
        <f>TRIM(MID(TRIM(Transportes!D126),1,FIND(CHAR(10),TRIM(Transportes!D126),1)-1))</f>
        <v>Huánuco</v>
      </c>
      <c r="S125" t="str">
        <f>TRIM(IF(Transportes!F126="TRÁNSITO INTERRUMPIDO","Interrumpido",IF(Transportes!F126="TRÁNSITO RESTRINGIDO","Restringido","Normal")))</f>
        <v>Restringido</v>
      </c>
      <c r="T125" t="str">
        <f>TRIM(IF(MID(TRIM(Transportes!H126),1,FIND("-",TRIM(Transportes!H126),1)-2)="Acción humana","H","F"))</f>
        <v>F</v>
      </c>
      <c r="U125" s="38">
        <f>Transportes!G126</f>
        <v>100</v>
      </c>
    </row>
    <row r="126" spans="18:21">
      <c r="R126" t="str">
        <f>TRIM(MID(TRIM(Transportes!D127),1,FIND(CHAR(10),TRIM(Transportes!D127),1)-1))</f>
        <v>Junín</v>
      </c>
      <c r="S126" t="str">
        <f>TRIM(IF(Transportes!F127="TRÁNSITO INTERRUMPIDO","Interrumpido",IF(Transportes!F127="TRÁNSITO RESTRINGIDO","Restringido","Normal")))</f>
        <v>Restringido</v>
      </c>
      <c r="T126" t="str">
        <f>TRIM(IF(MID(TRIM(Transportes!H127),1,FIND("-",TRIM(Transportes!H127),1)-2)="Acción humana","H","F"))</f>
        <v>F</v>
      </c>
      <c r="U126" s="38">
        <f>Transportes!G127</f>
        <v>1</v>
      </c>
    </row>
    <row r="127" spans="18:21">
      <c r="R127" t="str">
        <f>TRIM(MID(TRIM(Transportes!D128),1,FIND(CHAR(10),TRIM(Transportes!D128),1)-1))</f>
        <v>Moquegua</v>
      </c>
      <c r="S127" t="str">
        <f>TRIM(IF(Transportes!F128="TRÁNSITO INTERRUMPIDO","Interrumpido",IF(Transportes!F128="TRÁNSITO RESTRINGIDO","Restringido","Normal")))</f>
        <v>Restringido</v>
      </c>
      <c r="T127" t="str">
        <f>TRIM(IF(MID(TRIM(Transportes!H128),1,FIND("-",TRIM(Transportes!H128),1)-2)="Acción humana","H","F"))</f>
        <v>F</v>
      </c>
      <c r="U127" s="38" t="str">
        <f>Transportes!G128</f>
        <v>-</v>
      </c>
    </row>
    <row r="128" spans="18:21">
      <c r="R128" t="str">
        <f>TRIM(MID(TRIM(Transportes!D129),1,FIND(CHAR(10),TRIM(Transportes!D129),1)-1))</f>
        <v>Ucayali</v>
      </c>
      <c r="S128" t="str">
        <f>TRIM(IF(Transportes!F129="TRÁNSITO INTERRUMPIDO","Interrumpido",IF(Transportes!F129="TRÁNSITO RESTRINGIDO","Restringido","Normal")))</f>
        <v>Restringido</v>
      </c>
      <c r="T128" t="str">
        <f>TRIM(IF(MID(TRIM(Transportes!H129),1,FIND("-",TRIM(Transportes!H129),1)-2)="Acción humana","H","F"))</f>
        <v>F</v>
      </c>
      <c r="U128" s="38">
        <f>Transportes!G129</f>
        <v>300</v>
      </c>
    </row>
    <row r="129" spans="18:21">
      <c r="R129" t="str">
        <f>TRIM(MID(TRIM(Transportes!D130),1,FIND(CHAR(10),TRIM(Transportes!D130),1)-1))</f>
        <v>Amazonas</v>
      </c>
      <c r="S129" t="str">
        <f>TRIM(IF(Transportes!F130="TRÁNSITO INTERRUMPIDO","Interrumpido",IF(Transportes!F130="TRÁNSITO RESTRINGIDO","Restringido","Normal")))</f>
        <v>Restringido</v>
      </c>
      <c r="T129" t="str">
        <f>TRIM(IF(MID(TRIM(Transportes!H130),1,FIND("-",TRIM(Transportes!H130),1)-2)="Acción humana","H","F"))</f>
        <v>F</v>
      </c>
      <c r="U129" s="38">
        <f>Transportes!G130</f>
        <v>100</v>
      </c>
    </row>
    <row r="130" spans="18:21">
      <c r="R130" t="str">
        <f>TRIM(MID(TRIM(Transportes!D131),1,FIND(CHAR(10),TRIM(Transportes!D131),1)-1))</f>
        <v>Piura</v>
      </c>
      <c r="S130" t="str">
        <f>TRIM(IF(Transportes!F131="TRÁNSITO INTERRUMPIDO","Interrumpido",IF(Transportes!F131="TRÁNSITO RESTRINGIDO","Restringido","Normal")))</f>
        <v>Restringido</v>
      </c>
      <c r="T130" t="str">
        <f>TRIM(IF(MID(TRIM(Transportes!H131),1,FIND("-",TRIM(Transportes!H131),1)-2)="Acción humana","H","F"))</f>
        <v>F</v>
      </c>
      <c r="U130" s="38" t="str">
        <f>Transportes!G131</f>
        <v>-</v>
      </c>
    </row>
    <row r="131" spans="18:21">
      <c r="R131" t="str">
        <f>TRIM(MID(TRIM(Transportes!D132),1,FIND(CHAR(10),TRIM(Transportes!D132),1)-1))</f>
        <v>Lima</v>
      </c>
      <c r="S131" t="str">
        <f>TRIM(IF(Transportes!F132="TRÁNSITO INTERRUMPIDO","Interrumpido",IF(Transportes!F132="TRÁNSITO RESTRINGIDO","Restringido","Normal")))</f>
        <v>Restringido</v>
      </c>
      <c r="T131" t="str">
        <f>TRIM(IF(MID(TRIM(Transportes!H132),1,FIND("-",TRIM(Transportes!H132),1)-2)="Acción humana","H","F"))</f>
        <v>F</v>
      </c>
      <c r="U131" s="38">
        <f>Transportes!G132</f>
        <v>200</v>
      </c>
    </row>
    <row r="132" spans="18:21">
      <c r="R132" t="str">
        <f>TRIM(MID(TRIM(Transportes!D133),1,FIND(CHAR(10),TRIM(Transportes!D133),1)-1))</f>
        <v>Junín</v>
      </c>
      <c r="S132" t="str">
        <f>TRIM(IF(Transportes!F133="TRÁNSITO INTERRUMPIDO","Interrumpido",IF(Transportes!F133="TRÁNSITO RESTRINGIDO","Restringido","Normal")))</f>
        <v>Restringido</v>
      </c>
      <c r="T132" t="str">
        <f>TRIM(IF(MID(TRIM(Transportes!H133),1,FIND("-",TRIM(Transportes!H133),1)-2)="Acción humana","H","F"))</f>
        <v>F</v>
      </c>
      <c r="U132" s="38">
        <f>Transportes!G133</f>
        <v>300</v>
      </c>
    </row>
    <row r="133" spans="18:21">
      <c r="R133" t="str">
        <f>TRIM(MID(TRIM(Transportes!D134),1,FIND(CHAR(10),TRIM(Transportes!D134),1)-1))</f>
        <v>Junín</v>
      </c>
      <c r="S133" t="str">
        <f>TRIM(IF(Transportes!F134="TRÁNSITO INTERRUMPIDO","Interrumpido",IF(Transportes!F134="TRÁNSITO RESTRINGIDO","Restringido","Normal")))</f>
        <v>Restringido</v>
      </c>
      <c r="T133" t="str">
        <f>TRIM(IF(MID(TRIM(Transportes!H134),1,FIND("-",TRIM(Transportes!H134),1)-2)="Acción humana","H","F"))</f>
        <v>F</v>
      </c>
      <c r="U133" s="38">
        <f>Transportes!G134</f>
        <v>20</v>
      </c>
    </row>
    <row r="134" spans="18:21">
      <c r="R134" t="str">
        <f>TRIM(MID(TRIM(Transportes!D135),1,FIND(CHAR(10),TRIM(Transportes!D135),1)-1))</f>
        <v>Tumbes</v>
      </c>
      <c r="S134" t="str">
        <f>TRIM(IF(Transportes!F135="TRÁNSITO INTERRUMPIDO","Interrumpido",IF(Transportes!F135="TRÁNSITO RESTRINGIDO","Restringido","Normal")))</f>
        <v>Restringido</v>
      </c>
      <c r="T134" t="str">
        <f>TRIM(IF(MID(TRIM(Transportes!H135),1,FIND("-",TRIM(Transportes!H135),1)-2)="Acción humana","H","F"))</f>
        <v>F</v>
      </c>
      <c r="U134" s="38">
        <f>Transportes!G135</f>
        <v>0</v>
      </c>
    </row>
    <row r="135" spans="18:21">
      <c r="R135" t="str">
        <f>TRIM(MID(TRIM(Transportes!D136),1,FIND(CHAR(10),TRIM(Transportes!D136),1)-1))</f>
        <v>Cusco</v>
      </c>
      <c r="S135" t="str">
        <f>TRIM(IF(Transportes!F136="TRÁNSITO INTERRUMPIDO","Interrumpido",IF(Transportes!F136="TRÁNSITO RESTRINGIDO","Restringido","Normal")))</f>
        <v>Restringido</v>
      </c>
      <c r="T135" t="str">
        <f>TRIM(IF(MID(TRIM(Transportes!H136),1,FIND("-",TRIM(Transportes!H136),1)-2)="Acción humana","H","F"))</f>
        <v>F</v>
      </c>
      <c r="U135" s="38">
        <f>Transportes!G136</f>
        <v>30</v>
      </c>
    </row>
    <row r="136" spans="18:21">
      <c r="R136" t="str">
        <f>TRIM(MID(TRIM(Transportes!D137),1,FIND(CHAR(10),TRIM(Transportes!D137),1)-1))</f>
        <v>Amazonas</v>
      </c>
      <c r="S136" t="str">
        <f>TRIM(IF(Transportes!F137="TRÁNSITO INTERRUMPIDO","Interrumpido",IF(Transportes!F137="TRÁNSITO RESTRINGIDO","Restringido","Normal")))</f>
        <v>Restringido</v>
      </c>
      <c r="T136" t="str">
        <f>TRIM(IF(MID(TRIM(Transportes!H137),1,FIND("-",TRIM(Transportes!H137),1)-2)="Acción humana","H","F"))</f>
        <v>H</v>
      </c>
      <c r="U136" s="38">
        <f>Transportes!G137</f>
        <v>40</v>
      </c>
    </row>
    <row r="137" spans="18:21">
      <c r="R137" t="str">
        <f>TRIM(MID(TRIM(Transportes!D138),1,FIND(CHAR(10),TRIM(Transportes!D138),1)-1))</f>
        <v>Cajamarca</v>
      </c>
      <c r="S137" t="str">
        <f>TRIM(IF(Transportes!F138="TRÁNSITO INTERRUMPIDO","Interrumpido",IF(Transportes!F138="TRÁNSITO RESTRINGIDO","Restringido","Normal")))</f>
        <v>Restringido</v>
      </c>
      <c r="T137" t="str">
        <f>TRIM(IF(MID(TRIM(Transportes!H138),1,FIND("-",TRIM(Transportes!H138),1)-2)="Acción humana","H","F"))</f>
        <v>F</v>
      </c>
      <c r="U137" s="38">
        <f>Transportes!G138</f>
        <v>0</v>
      </c>
    </row>
    <row r="138" spans="18:21">
      <c r="R138" t="str">
        <f>TRIM(MID(TRIM(Transportes!D139),1,FIND(CHAR(10),TRIM(Transportes!D139),1)-1))</f>
        <v>Pasco</v>
      </c>
      <c r="S138" t="str">
        <f>TRIM(IF(Transportes!F139="TRÁNSITO INTERRUMPIDO","Interrumpido",IF(Transportes!F139="TRÁNSITO RESTRINGIDO","Restringido","Normal")))</f>
        <v>Restringido</v>
      </c>
      <c r="T138" t="str">
        <f>TRIM(IF(MID(TRIM(Transportes!H139),1,FIND("-",TRIM(Transportes!H139),1)-2)="Acción humana","H","F"))</f>
        <v>F</v>
      </c>
      <c r="U138" s="38">
        <f>Transportes!G139</f>
        <v>200</v>
      </c>
    </row>
    <row r="139" spans="18:21">
      <c r="R139" t="str">
        <f>TRIM(MID(TRIM(Transportes!D140),1,FIND(CHAR(10),TRIM(Transportes!D140),1)-1))</f>
        <v>Áncash</v>
      </c>
      <c r="S139" t="str">
        <f>TRIM(IF(Transportes!F140="TRÁNSITO INTERRUMPIDO","Interrumpido",IF(Transportes!F140="TRÁNSITO RESTRINGIDO","Restringido","Normal")))</f>
        <v>Restringido</v>
      </c>
      <c r="T139" t="str">
        <f>TRIM(IF(MID(TRIM(Transportes!H140),1,FIND("-",TRIM(Transportes!H140),1)-2)="Acción humana","H","F"))</f>
        <v>F</v>
      </c>
      <c r="U139" s="38">
        <f>Transportes!G140</f>
        <v>20</v>
      </c>
    </row>
    <row r="140" spans="18:21">
      <c r="R140" t="str">
        <f>TRIM(MID(TRIM(Transportes!D141),1,FIND(CHAR(10),TRIM(Transportes!D141),1)-1))</f>
        <v>Pasco</v>
      </c>
      <c r="S140" t="str">
        <f>TRIM(IF(Transportes!F141="TRÁNSITO INTERRUMPIDO","Interrumpido",IF(Transportes!F141="TRÁNSITO RESTRINGIDO","Restringido","Normal")))</f>
        <v>Restringido</v>
      </c>
      <c r="T140" t="str">
        <f>TRIM(IF(MID(TRIM(Transportes!H141),1,FIND("-",TRIM(Transportes!H141),1)-2)="Acción humana","H","F"))</f>
        <v>F</v>
      </c>
      <c r="U140" s="38">
        <f>Transportes!G141</f>
        <v>50</v>
      </c>
    </row>
    <row r="141" spans="18:21">
      <c r="R141" t="str">
        <f>TRIM(MID(TRIM(Transportes!D142),1,FIND(CHAR(10),TRIM(Transportes!D142),1)-1))</f>
        <v>Cusco</v>
      </c>
      <c r="S141" t="str">
        <f>TRIM(IF(Transportes!F142="TRÁNSITO INTERRUMPIDO","Interrumpido",IF(Transportes!F142="TRÁNSITO RESTRINGIDO","Restringido","Normal")))</f>
        <v>Restringido</v>
      </c>
      <c r="T141" t="str">
        <f>TRIM(IF(MID(TRIM(Transportes!H142),1,FIND("-",TRIM(Transportes!H142),1)-2)="Acción humana","H","F"))</f>
        <v>F</v>
      </c>
      <c r="U141" s="38">
        <f>Transportes!G142</f>
        <v>30</v>
      </c>
    </row>
    <row r="142" spans="18:21">
      <c r="R142" t="str">
        <f>TRIM(MID(TRIM(Transportes!D143),1,FIND(CHAR(10),TRIM(Transportes!D143),1)-1))</f>
        <v>Cusco</v>
      </c>
      <c r="S142" t="str">
        <f>TRIM(IF(Transportes!F143="TRÁNSITO INTERRUMPIDO","Interrumpido",IF(Transportes!F143="TRÁNSITO RESTRINGIDO","Restringido","Normal")))</f>
        <v>Restringido</v>
      </c>
      <c r="T142" t="str">
        <f>TRIM(IF(MID(TRIM(Transportes!H143),1,FIND("-",TRIM(Transportes!H143),1)-2)="Acción humana","H","F"))</f>
        <v>F</v>
      </c>
      <c r="U142" s="38">
        <f>Transportes!G143</f>
        <v>30</v>
      </c>
    </row>
    <row r="143" spans="18:21">
      <c r="R143" t="str">
        <f>TRIM(MID(TRIM(Transportes!D144),1,FIND(CHAR(10),TRIM(Transportes!D144),1)-1))</f>
        <v>Cusco</v>
      </c>
      <c r="S143" t="str">
        <f>TRIM(IF(Transportes!F144="TRÁNSITO INTERRUMPIDO","Interrumpido",IF(Transportes!F144="TRÁNSITO RESTRINGIDO","Restringido","Normal")))</f>
        <v>Restringido</v>
      </c>
      <c r="T143" t="str">
        <f>TRIM(IF(MID(TRIM(Transportes!H144),1,FIND("-",TRIM(Transportes!H144),1)-2)="Acción humana","H","F"))</f>
        <v>F</v>
      </c>
      <c r="U143" s="38">
        <f>Transportes!G144</f>
        <v>50</v>
      </c>
    </row>
    <row r="144" spans="18:21">
      <c r="R144" t="str">
        <f>TRIM(MID(TRIM(Transportes!D145),1,FIND(CHAR(10),TRIM(Transportes!D145),1)-1))</f>
        <v>Cusco</v>
      </c>
      <c r="S144" t="str">
        <f>TRIM(IF(Transportes!F145="TRÁNSITO INTERRUMPIDO","Interrumpido",IF(Transportes!F145="TRÁNSITO RESTRINGIDO","Restringido","Normal")))</f>
        <v>Restringido</v>
      </c>
      <c r="T144" t="str">
        <f>TRIM(IF(MID(TRIM(Transportes!H145),1,FIND("-",TRIM(Transportes!H145),1)-2)="Acción humana","H","F"))</f>
        <v>F</v>
      </c>
      <c r="U144" s="38">
        <f>Transportes!G145</f>
        <v>30</v>
      </c>
    </row>
    <row r="145" spans="18:21">
      <c r="R145" t="str">
        <f>TRIM(MID(TRIM(Transportes!D146),1,FIND(CHAR(10),TRIM(Transportes!D146),1)-1))</f>
        <v>Ucayali</v>
      </c>
      <c r="S145" t="str">
        <f>TRIM(IF(Transportes!F146="TRÁNSITO INTERRUMPIDO","Interrumpido",IF(Transportes!F146="TRÁNSITO RESTRINGIDO","Restringido","Normal")))</f>
        <v>Restringido</v>
      </c>
      <c r="T145" t="str">
        <f>TRIM(IF(MID(TRIM(Transportes!H146),1,FIND("-",TRIM(Transportes!H146),1)-2)="Acción humana","H","F"))</f>
        <v>F</v>
      </c>
      <c r="U145" s="38" t="str">
        <f>Transportes!G146</f>
        <v>-</v>
      </c>
    </row>
    <row r="146" spans="18:21">
      <c r="R146" t="str">
        <f>TRIM(MID(TRIM(Transportes!D147),1,FIND(CHAR(10),TRIM(Transportes!D147),1)-1))</f>
        <v>Huánuco</v>
      </c>
      <c r="S146" t="str">
        <f>TRIM(IF(Transportes!F147="TRÁNSITO INTERRUMPIDO","Interrumpido",IF(Transportes!F147="TRÁNSITO RESTRINGIDO","Restringido","Normal")))</f>
        <v>Restringido</v>
      </c>
      <c r="T146" t="str">
        <f>TRIM(IF(MID(TRIM(Transportes!H147),1,FIND("-",TRIM(Transportes!H147),1)-2)="Acción humana","H","F"))</f>
        <v>F</v>
      </c>
      <c r="U146" s="38">
        <f>Transportes!G147</f>
        <v>100</v>
      </c>
    </row>
    <row r="147" spans="18:21">
      <c r="R147" t="str">
        <f>TRIM(MID(TRIM(Transportes!D148),1,FIND(CHAR(10),TRIM(Transportes!D148),1)-1))</f>
        <v>Junín</v>
      </c>
      <c r="S147" t="str">
        <f>TRIM(IF(Transportes!F148="TRÁNSITO INTERRUMPIDO","Interrumpido",IF(Transportes!F148="TRÁNSITO RESTRINGIDO","Restringido","Normal")))</f>
        <v>Restringido</v>
      </c>
      <c r="T147" t="str">
        <f>TRIM(IF(MID(TRIM(Transportes!H148),1,FIND("-",TRIM(Transportes!H148),1)-2)="Acción humana","H","F"))</f>
        <v>F</v>
      </c>
      <c r="U147" s="38" t="str">
        <f>Transportes!G148</f>
        <v>-</v>
      </c>
    </row>
    <row r="148" spans="18:21">
      <c r="R148" t="str">
        <f>TRIM(MID(TRIM(Transportes!D149),1,FIND(CHAR(10),TRIM(Transportes!D149),1)-1))</f>
        <v>Piura</v>
      </c>
      <c r="S148" t="str">
        <f>TRIM(IF(Transportes!F149="TRÁNSITO INTERRUMPIDO","Interrumpido",IF(Transportes!F149="TRÁNSITO RESTRINGIDO","Restringido","Normal")))</f>
        <v>Restringido</v>
      </c>
      <c r="T148" t="str">
        <f>TRIM(IF(MID(TRIM(Transportes!H149),1,FIND("-",TRIM(Transportes!H149),1)-2)="Acción humana","H","F"))</f>
        <v>F</v>
      </c>
      <c r="U148" s="38">
        <f>Transportes!G149</f>
        <v>700</v>
      </c>
    </row>
    <row r="149" spans="18:21">
      <c r="R149" t="str">
        <f>TRIM(MID(TRIM(Transportes!D150),1,FIND(CHAR(10),TRIM(Transportes!D150),1)-1))</f>
        <v>Huánuco</v>
      </c>
      <c r="S149" t="str">
        <f>TRIM(IF(Transportes!F150="TRÁNSITO INTERRUMPIDO","Interrumpido",IF(Transportes!F150="TRÁNSITO RESTRINGIDO","Restringido","Normal")))</f>
        <v>Restringido</v>
      </c>
      <c r="T149" t="str">
        <f>TRIM(IF(MID(TRIM(Transportes!H150),1,FIND("-",TRIM(Transportes!H150),1)-2)="Acción humana","H","F"))</f>
        <v>F</v>
      </c>
      <c r="U149" s="38">
        <f>Transportes!G150</f>
        <v>15</v>
      </c>
    </row>
    <row r="150" spans="18:21">
      <c r="R150" t="str">
        <f>TRIM(MID(TRIM(Transportes!D151),1,FIND(CHAR(10),TRIM(Transportes!D151),1)-1))</f>
        <v>Huánuco</v>
      </c>
      <c r="S150" t="str">
        <f>TRIM(IF(Transportes!F151="TRÁNSITO INTERRUMPIDO","Interrumpido",IF(Transportes!F151="TRÁNSITO RESTRINGIDO","Restringido","Normal")))</f>
        <v>Restringido</v>
      </c>
      <c r="T150" t="str">
        <f>TRIM(IF(MID(TRIM(Transportes!H151),1,FIND("-",TRIM(Transportes!H151),1)-2)="Acción humana","H","F"))</f>
        <v>F</v>
      </c>
      <c r="U150" s="38">
        <f>Transportes!G151</f>
        <v>15</v>
      </c>
    </row>
    <row r="151" spans="18:21">
      <c r="R151" t="str">
        <f>TRIM(MID(TRIM(Transportes!D152),1,FIND(CHAR(10),TRIM(Transportes!D152),1)-1))</f>
        <v>Huánuco</v>
      </c>
      <c r="S151" t="str">
        <f>TRIM(IF(Transportes!F152="TRÁNSITO INTERRUMPIDO","Interrumpido",IF(Transportes!F152="TRÁNSITO RESTRINGIDO","Restringido","Normal")))</f>
        <v>Restringido</v>
      </c>
      <c r="T151" t="str">
        <f>TRIM(IF(MID(TRIM(Transportes!H152),1,FIND("-",TRIM(Transportes!H152),1)-2)="Acción humana","H","F"))</f>
        <v>F</v>
      </c>
      <c r="U151" s="38">
        <f>Transportes!G152</f>
        <v>15</v>
      </c>
    </row>
    <row r="152" spans="18:21">
      <c r="R152" t="str">
        <f>TRIM(MID(TRIM(Transportes!D153),1,FIND(CHAR(10),TRIM(Transportes!D153),1)-1))</f>
        <v>Huánuco</v>
      </c>
      <c r="S152" t="str">
        <f>TRIM(IF(Transportes!F153="TRÁNSITO INTERRUMPIDO","Interrumpido",IF(Transportes!F153="TRÁNSITO RESTRINGIDO","Restringido","Normal")))</f>
        <v>Restringido</v>
      </c>
      <c r="T152" t="str">
        <f>TRIM(IF(MID(TRIM(Transportes!H153),1,FIND("-",TRIM(Transportes!H153),1)-2)="Acción humana","H","F"))</f>
        <v>F</v>
      </c>
      <c r="U152" s="38">
        <f>Transportes!G153</f>
        <v>15</v>
      </c>
    </row>
    <row r="153" spans="18:21">
      <c r="R153" t="str">
        <f>TRIM(MID(TRIM(Transportes!D154),1,FIND(CHAR(10),TRIM(Transportes!D154),1)-1))</f>
        <v>Huánuco</v>
      </c>
      <c r="S153" t="str">
        <f>TRIM(IF(Transportes!F154="TRÁNSITO INTERRUMPIDO","Interrumpido",IF(Transportes!F154="TRÁNSITO RESTRINGIDO","Restringido","Normal")))</f>
        <v>Restringido</v>
      </c>
      <c r="T153" t="str">
        <f>TRIM(IF(MID(TRIM(Transportes!H154),1,FIND("-",TRIM(Transportes!H154),1)-2)="Acción humana","H","F"))</f>
        <v>F</v>
      </c>
      <c r="U153" s="38">
        <f>Transportes!G154</f>
        <v>15</v>
      </c>
    </row>
    <row r="154" spans="18:21">
      <c r="R154" t="str">
        <f>TRIM(MID(TRIM(Transportes!D155),1,FIND(CHAR(10),TRIM(Transportes!D155),1)-1))</f>
        <v>Junín</v>
      </c>
      <c r="S154" t="str">
        <f>TRIM(IF(Transportes!F155="TRÁNSITO INTERRUMPIDO","Interrumpido",IF(Transportes!F155="TRÁNSITO RESTRINGIDO","Restringido","Normal")))</f>
        <v>Restringido</v>
      </c>
      <c r="T154" t="str">
        <f>TRIM(IF(MID(TRIM(Transportes!H155),1,FIND("-",TRIM(Transportes!H155),1)-2)="Acción humana","H","F"))</f>
        <v>F</v>
      </c>
      <c r="U154" s="38">
        <f>Transportes!G155</f>
        <v>20</v>
      </c>
    </row>
    <row r="155" spans="18:21">
      <c r="R155" t="str">
        <f>TRIM(MID(TRIM(Transportes!D156),1,FIND(CHAR(10),TRIM(Transportes!D156),1)-1))</f>
        <v>Puno</v>
      </c>
      <c r="S155" t="str">
        <f>TRIM(IF(Transportes!F156="TRÁNSITO INTERRUMPIDO","Interrumpido",IF(Transportes!F156="TRÁNSITO RESTRINGIDO","Restringido","Normal")))</f>
        <v>Restringido</v>
      </c>
      <c r="T155" t="str">
        <f>TRIM(IF(MID(TRIM(Transportes!H156),1,FIND("-",TRIM(Transportes!H156),1)-2)="Acción humana","H","F"))</f>
        <v>F</v>
      </c>
      <c r="U155" s="38">
        <f>Transportes!G156</f>
        <v>30</v>
      </c>
    </row>
    <row r="156" spans="18:21">
      <c r="R156" t="str">
        <f>TRIM(MID(TRIM(Transportes!D157),1,FIND(CHAR(10),TRIM(Transportes!D157),1)-1))</f>
        <v>Piura</v>
      </c>
      <c r="S156" t="str">
        <f>TRIM(IF(Transportes!F157="TRÁNSITO INTERRUMPIDO","Interrumpido",IF(Transportes!F157="TRÁNSITO RESTRINGIDO","Restringido","Normal")))</f>
        <v>Restringido</v>
      </c>
      <c r="T156" t="str">
        <f>TRIM(IF(MID(TRIM(Transportes!H157),1,FIND("-",TRIM(Transportes!H157),1)-2)="Acción humana","H","F"))</f>
        <v>H</v>
      </c>
      <c r="U156" s="38" t="str">
        <f>Transportes!G157</f>
        <v>-</v>
      </c>
    </row>
    <row r="157" spans="18:21">
      <c r="R157" t="str">
        <f>TRIM(MID(TRIM(Transportes!D158),1,FIND(CHAR(10),TRIM(Transportes!D158),1)-1))</f>
        <v>Piura</v>
      </c>
      <c r="S157" t="str">
        <f>TRIM(IF(Transportes!F158="TRÁNSITO INTERRUMPIDO","Interrumpido",IF(Transportes!F158="TRÁNSITO RESTRINGIDO","Restringido","Normal")))</f>
        <v>Restringido</v>
      </c>
      <c r="T157" t="str">
        <f>TRIM(IF(MID(TRIM(Transportes!H158),1,FIND("-",TRIM(Transportes!H158),1)-2)="Acción humana","H","F"))</f>
        <v>H</v>
      </c>
      <c r="U157" s="38">
        <f>Transportes!G158</f>
        <v>150</v>
      </c>
    </row>
    <row r="158" spans="18:21">
      <c r="R158" t="str">
        <f>TRIM(MID(TRIM(Transportes!D159),1,FIND(CHAR(10),TRIM(Transportes!D159),1)-1))</f>
        <v>Loreto</v>
      </c>
      <c r="S158" t="str">
        <f>TRIM(IF(Transportes!F159="TRÁNSITO INTERRUMPIDO","Interrumpido",IF(Transportes!F159="TRÁNSITO RESTRINGIDO","Restringido","Normal")))</f>
        <v>Restringido</v>
      </c>
      <c r="T158" t="str">
        <f>TRIM(IF(MID(TRIM(Transportes!H159),1,FIND("-",TRIM(Transportes!H159),1)-2)="Acción humana","H","F"))</f>
        <v>H</v>
      </c>
      <c r="U158" s="38">
        <f>Transportes!G159</f>
        <v>230</v>
      </c>
    </row>
    <row r="159" spans="18:21">
      <c r="R159" t="str">
        <f>TRIM(MID(TRIM(Transportes!D160),1,FIND(CHAR(10),TRIM(Transportes!D160),1)-1))</f>
        <v>San Martín</v>
      </c>
      <c r="S159" t="str">
        <f>TRIM(IF(Transportes!F160="TRÁNSITO INTERRUMPIDO","Interrumpido",IF(Transportes!F160="TRÁNSITO RESTRINGIDO","Restringido","Normal")))</f>
        <v>Restringido</v>
      </c>
      <c r="T159" t="str">
        <f>TRIM(IF(MID(TRIM(Transportes!H160),1,FIND("-",TRIM(Transportes!H160),1)-2)="Acción humana","H","F"))</f>
        <v>F</v>
      </c>
      <c r="U159" s="38">
        <f>Transportes!G160</f>
        <v>90</v>
      </c>
    </row>
    <row r="160" spans="18:21">
      <c r="R160" t="str">
        <f>TRIM(MID(TRIM(Transportes!D161),1,FIND(CHAR(10),TRIM(Transportes!D161),1)-1))</f>
        <v>Huánuco</v>
      </c>
      <c r="S160" t="str">
        <f>TRIM(IF(Transportes!F161="TRÁNSITO INTERRUMPIDO","Interrumpido",IF(Transportes!F161="TRÁNSITO RESTRINGIDO","Restringido","Normal")))</f>
        <v>Restringido</v>
      </c>
      <c r="T160" t="str">
        <f>TRIM(IF(MID(TRIM(Transportes!H161),1,FIND("-",TRIM(Transportes!H161),1)-2)="Acción humana","H","F"))</f>
        <v>F</v>
      </c>
      <c r="U160" s="38">
        <f>Transportes!G161</f>
        <v>100</v>
      </c>
    </row>
    <row r="161" spans="18:21">
      <c r="R161" t="str">
        <f>TRIM(MID(TRIM(Transportes!D162),1,FIND(CHAR(10),TRIM(Transportes!D162),1)-1))</f>
        <v>Apurímac</v>
      </c>
      <c r="S161" t="str">
        <f>TRIM(IF(Transportes!F162="TRÁNSITO INTERRUMPIDO","Interrumpido",IF(Transportes!F162="TRÁNSITO RESTRINGIDO","Restringido","Normal")))</f>
        <v>Restringido</v>
      </c>
      <c r="T161" t="str">
        <f>TRIM(IF(MID(TRIM(Transportes!H162),1,FIND("-",TRIM(Transportes!H162),1)-2)="Acción humana","H","F"))</f>
        <v>F</v>
      </c>
      <c r="U161" s="38">
        <f>Transportes!G162</f>
        <v>335</v>
      </c>
    </row>
    <row r="162" spans="18:21">
      <c r="R162" t="str">
        <f>TRIM(MID(TRIM(Transportes!D163),1,FIND(CHAR(10),TRIM(Transportes!D163),1)-1))</f>
        <v>La Libertad</v>
      </c>
      <c r="S162" t="str">
        <f>TRIM(IF(Transportes!F163="TRÁNSITO INTERRUMPIDO","Interrumpido",IF(Transportes!F163="TRÁNSITO RESTRINGIDO","Restringido","Normal")))</f>
        <v>Restringido</v>
      </c>
      <c r="T162" t="str">
        <f>TRIM(IF(MID(TRIM(Transportes!H163),1,FIND("-",TRIM(Transportes!H163),1)-2)="Acción humana","H","F"))</f>
        <v>F</v>
      </c>
      <c r="U162" s="38">
        <f>Transportes!G163</f>
        <v>40</v>
      </c>
    </row>
    <row r="163" spans="18:21">
      <c r="R163" t="str">
        <f>TRIM(MID(TRIM(Transportes!D164),1,FIND(CHAR(10),TRIM(Transportes!D164),1)-1))</f>
        <v>La Libertad</v>
      </c>
      <c r="S163" t="str">
        <f>TRIM(IF(Transportes!F164="TRÁNSITO INTERRUMPIDO","Interrumpido",IF(Transportes!F164="TRÁNSITO RESTRINGIDO","Restringido","Normal")))</f>
        <v>Restringido</v>
      </c>
      <c r="T163" t="str">
        <f>TRIM(IF(MID(TRIM(Transportes!H164),1,FIND("-",TRIM(Transportes!H164),1)-2)="Acción humana","H","F"))</f>
        <v>F</v>
      </c>
      <c r="U163" s="38">
        <f>Transportes!G164</f>
        <v>40</v>
      </c>
    </row>
    <row r="164" spans="18:21">
      <c r="R164" t="str">
        <f>TRIM(MID(TRIM(Transportes!D165),1,FIND(CHAR(10),TRIM(Transportes!D165),1)-1))</f>
        <v>Pasco</v>
      </c>
      <c r="S164" t="str">
        <f>TRIM(IF(Transportes!F165="TRÁNSITO INTERRUMPIDO","Interrumpido",IF(Transportes!F165="TRÁNSITO RESTRINGIDO","Restringido","Normal")))</f>
        <v>Restringido</v>
      </c>
      <c r="T164" t="str">
        <f>TRIM(IF(MID(TRIM(Transportes!H165),1,FIND("-",TRIM(Transportes!H165),1)-2)="Acción humana","H","F"))</f>
        <v>F</v>
      </c>
      <c r="U164" s="38">
        <f>Transportes!G165</f>
        <v>45</v>
      </c>
    </row>
    <row r="165" spans="18:21">
      <c r="R165" t="str">
        <f>TRIM(MID(TRIM(Transportes!D166),1,FIND(CHAR(10),TRIM(Transportes!D166),1)-1))</f>
        <v>Pasco</v>
      </c>
      <c r="S165" t="str">
        <f>TRIM(IF(Transportes!F166="TRÁNSITO INTERRUMPIDO","Interrumpido",IF(Transportes!F166="TRÁNSITO RESTRINGIDO","Restringido","Normal")))</f>
        <v>Restringido</v>
      </c>
      <c r="T165" t="str">
        <f>TRIM(IF(MID(TRIM(Transportes!H166),1,FIND("-",TRIM(Transportes!H166),1)-2)="Acción humana","H","F"))</f>
        <v>F</v>
      </c>
      <c r="U165" s="38">
        <f>Transportes!G166</f>
        <v>25</v>
      </c>
    </row>
    <row r="166" spans="18:21">
      <c r="R166" t="str">
        <f>TRIM(MID(TRIM(Transportes!D167),1,FIND(CHAR(10),TRIM(Transportes!D167),1)-1))</f>
        <v>Cajamarca</v>
      </c>
      <c r="S166" t="str">
        <f>TRIM(IF(Transportes!F167="TRÁNSITO INTERRUMPIDO","Interrumpido",IF(Transportes!F167="TRÁNSITO RESTRINGIDO","Restringido","Normal")))</f>
        <v>Restringido</v>
      </c>
      <c r="T166" t="str">
        <f>TRIM(IF(MID(TRIM(Transportes!H167),1,FIND("-",TRIM(Transportes!H167),1)-2)="Acción humana","H","F"))</f>
        <v>F</v>
      </c>
      <c r="U166" s="38" t="str">
        <f>Transportes!G167</f>
        <v>-</v>
      </c>
    </row>
    <row r="167" spans="18:21">
      <c r="R167" t="str">
        <f>TRIM(MID(TRIM(Transportes!D168),1,FIND(CHAR(10),TRIM(Transportes!D168),1)-1))</f>
        <v>Junín</v>
      </c>
      <c r="S167" t="str">
        <f>TRIM(IF(Transportes!F168="TRÁNSITO INTERRUMPIDO","Interrumpido",IF(Transportes!F168="TRÁNSITO RESTRINGIDO","Restringido","Normal")))</f>
        <v>Restringido</v>
      </c>
      <c r="T167" t="str">
        <f>TRIM(IF(MID(TRIM(Transportes!H168),1,FIND("-",TRIM(Transportes!H168),1)-2)="Acción humana","H","F"))</f>
        <v>F</v>
      </c>
      <c r="U167" s="38">
        <f>Transportes!G168</f>
        <v>40</v>
      </c>
    </row>
    <row r="168" spans="18:21">
      <c r="R168" t="str">
        <f>TRIM(MID(TRIM(Transportes!D169),1,FIND(CHAR(10),TRIM(Transportes!D169),1)-1))</f>
        <v>Piura</v>
      </c>
      <c r="S168" t="str">
        <f>TRIM(IF(Transportes!F169="TRÁNSITO INTERRUMPIDO","Interrumpido",IF(Transportes!F169="TRÁNSITO RESTRINGIDO","Restringido","Normal")))</f>
        <v>Restringido</v>
      </c>
      <c r="T168" t="str">
        <f>TRIM(IF(MID(TRIM(Transportes!H169),1,FIND("-",TRIM(Transportes!H169),1)-2)="Acción humana","H","F"))</f>
        <v>F</v>
      </c>
      <c r="U168" s="38">
        <f>Transportes!G169</f>
        <v>100</v>
      </c>
    </row>
    <row r="169" spans="18:21">
      <c r="R169" t="str">
        <f>TRIM(MID(TRIM(Transportes!D170),1,FIND(CHAR(10),TRIM(Transportes!D170),1)-1))</f>
        <v>Piura</v>
      </c>
      <c r="S169" t="str">
        <f>TRIM(IF(Transportes!F170="TRÁNSITO INTERRUMPIDO","Interrumpido",IF(Transportes!F170="TRÁNSITO RESTRINGIDO","Restringido","Normal")))</f>
        <v>Restringido</v>
      </c>
      <c r="T169" t="str">
        <f>TRIM(IF(MID(TRIM(Transportes!H170),1,FIND("-",TRIM(Transportes!H170),1)-2)="Acción humana","H","F"))</f>
        <v>F</v>
      </c>
      <c r="U169" s="38" t="str">
        <f>Transportes!G170</f>
        <v>-</v>
      </c>
    </row>
    <row r="170" spans="18:21">
      <c r="R170" t="str">
        <f>TRIM(MID(TRIM(Transportes!D171),1,FIND(CHAR(10),TRIM(Transportes!D171),1)-1))</f>
        <v>Piura</v>
      </c>
      <c r="S170" t="str">
        <f>TRIM(IF(Transportes!F171="TRÁNSITO INTERRUMPIDO","Interrumpido",IF(Transportes!F171="TRÁNSITO RESTRINGIDO","Restringido","Normal")))</f>
        <v>Restringido</v>
      </c>
      <c r="T170" t="str">
        <f>TRIM(IF(MID(TRIM(Transportes!H171),1,FIND("-",TRIM(Transportes!H171),1)-2)="Acción humana","H","F"))</f>
        <v>F</v>
      </c>
      <c r="U170" s="38">
        <f>Transportes!G171</f>
        <v>50</v>
      </c>
    </row>
    <row r="171" spans="18:21">
      <c r="R171" t="str">
        <f>TRIM(MID(TRIM(Transportes!D172),1,FIND(CHAR(10),TRIM(Transportes!D172),1)-1))</f>
        <v>Piura</v>
      </c>
      <c r="S171" t="str">
        <f>TRIM(IF(Transportes!F172="TRÁNSITO INTERRUMPIDO","Interrumpido",IF(Transportes!F172="TRÁNSITO RESTRINGIDO","Restringido","Normal")))</f>
        <v>Restringido</v>
      </c>
      <c r="T171" t="str">
        <f>TRIM(IF(MID(TRIM(Transportes!H172),1,FIND("-",TRIM(Transportes!H172),1)-2)="Acción humana","H","F"))</f>
        <v>F</v>
      </c>
      <c r="U171" s="38">
        <f>Transportes!G172</f>
        <v>50</v>
      </c>
    </row>
    <row r="172" spans="18:21">
      <c r="R172" t="str">
        <f>TRIM(MID(TRIM(Transportes!D173),1,FIND(CHAR(10),TRIM(Transportes!D173),1)-1))</f>
        <v>Amazonas</v>
      </c>
      <c r="S172" t="str">
        <f>TRIM(IF(Transportes!F173="TRÁNSITO INTERRUMPIDO","Interrumpido",IF(Transportes!F173="TRÁNSITO RESTRINGIDO","Restringido","Normal")))</f>
        <v>Restringido</v>
      </c>
      <c r="T172" t="str">
        <f>TRIM(IF(MID(TRIM(Transportes!H173),1,FIND("-",TRIM(Transportes!H173),1)-2)="Acción humana","H","F"))</f>
        <v>F</v>
      </c>
      <c r="U172" s="38">
        <f>Transportes!G173</f>
        <v>100</v>
      </c>
    </row>
    <row r="173" spans="18:21">
      <c r="R173" t="str">
        <f>TRIM(MID(TRIM(Transportes!D174),1,FIND(CHAR(10),TRIM(Transportes!D174),1)-1))</f>
        <v>Moquegua</v>
      </c>
      <c r="S173" t="str">
        <f>TRIM(IF(Transportes!F174="TRÁNSITO INTERRUMPIDO","Interrumpido",IF(Transportes!F174="TRÁNSITO RESTRINGIDO","Restringido","Normal")))</f>
        <v>Restringido</v>
      </c>
      <c r="T173" t="str">
        <f>TRIM(IF(MID(TRIM(Transportes!H174),1,FIND("-",TRIM(Transportes!H174),1)-2)="Acción humana","H","F"))</f>
        <v>F</v>
      </c>
      <c r="U173" s="38">
        <f>Transportes!G174</f>
        <v>50</v>
      </c>
    </row>
    <row r="174" spans="18:21">
      <c r="R174" t="str">
        <f>TRIM(MID(TRIM(Transportes!D175),1,FIND(CHAR(10),TRIM(Transportes!D175),1)-1))</f>
        <v>La Libertad</v>
      </c>
      <c r="S174" t="str">
        <f>TRIM(IF(Transportes!F175="TRÁNSITO INTERRUMPIDO","Interrumpido",IF(Transportes!F175="TRÁNSITO RESTRINGIDO","Restringido","Normal")))</f>
        <v>Restringido</v>
      </c>
      <c r="T174" t="str">
        <f>TRIM(IF(MID(TRIM(Transportes!H175),1,FIND("-",TRIM(Transportes!H175),1)-2)="Acción humana","H","F"))</f>
        <v>F</v>
      </c>
      <c r="U174" s="38">
        <f>Transportes!G175</f>
        <v>30</v>
      </c>
    </row>
    <row r="175" spans="18:21">
      <c r="R175" t="str">
        <f>TRIM(MID(TRIM(Transportes!D176),1,FIND(CHAR(10),TRIM(Transportes!D176),1)-1))</f>
        <v>Arequipa</v>
      </c>
      <c r="S175" t="str">
        <f>TRIM(IF(Transportes!F176="TRÁNSITO INTERRUMPIDO","Interrumpido",IF(Transportes!F176="TRÁNSITO RESTRINGIDO","Restringido","Normal")))</f>
        <v>Restringido</v>
      </c>
      <c r="T175" t="str">
        <f>TRIM(IF(MID(TRIM(Transportes!H176),1,FIND("-",TRIM(Transportes!H176),1)-2)="Acción humana","H","F"))</f>
        <v>H</v>
      </c>
      <c r="U175" s="38">
        <f>Transportes!G176</f>
        <v>200</v>
      </c>
    </row>
    <row r="176" spans="18:21">
      <c r="R176" t="str">
        <f>TRIM(MID(TRIM(Transportes!D177),1,FIND(CHAR(10),TRIM(Transportes!D177),1)-1))</f>
        <v>Piura</v>
      </c>
      <c r="S176" t="str">
        <f>TRIM(IF(Transportes!F177="TRÁNSITO INTERRUMPIDO","Interrumpido",IF(Transportes!F177="TRÁNSITO RESTRINGIDO","Restringido","Normal")))</f>
        <v>Restringido</v>
      </c>
      <c r="T176" t="str">
        <f>TRIM(IF(MID(TRIM(Transportes!H177),1,FIND("-",TRIM(Transportes!H177),1)-2)="Acción humana","H","F"))</f>
        <v>F</v>
      </c>
      <c r="U176" s="38">
        <f>Transportes!G177</f>
        <v>30</v>
      </c>
    </row>
    <row r="177" spans="18:21">
      <c r="R177" t="str">
        <f>TRIM(MID(TRIM(Transportes!D178),1,FIND(CHAR(10),TRIM(Transportes!D178),1)-1))</f>
        <v>San Martín</v>
      </c>
      <c r="S177" t="str">
        <f>TRIM(IF(Transportes!F178="TRÁNSITO INTERRUMPIDO","Interrumpido",IF(Transportes!F178="TRÁNSITO RESTRINGIDO","Restringido","Normal")))</f>
        <v>Restringido</v>
      </c>
      <c r="T177" t="str">
        <f>TRIM(IF(MID(TRIM(Transportes!H178),1,FIND("-",TRIM(Transportes!H178),1)-2)="Acción humana","H","F"))</f>
        <v>F</v>
      </c>
      <c r="U177" s="38">
        <f>Transportes!G178</f>
        <v>200</v>
      </c>
    </row>
    <row r="178" spans="18:21">
      <c r="R178" t="str">
        <f>TRIM(MID(TRIM(Transportes!D179),1,FIND(CHAR(10),TRIM(Transportes!D179),1)-1))</f>
        <v>Lambayeque</v>
      </c>
      <c r="S178" t="str">
        <f>TRIM(IF(Transportes!F179="TRÁNSITO INTERRUMPIDO","Interrumpido",IF(Transportes!F179="TRÁNSITO RESTRINGIDO","Restringido","Normal")))</f>
        <v>Restringido</v>
      </c>
      <c r="T178" t="str">
        <f>TRIM(IF(MID(TRIM(Transportes!H179),1,FIND("-",TRIM(Transportes!H179),1)-2)="Acción humana","H","F"))</f>
        <v>F</v>
      </c>
      <c r="U178" s="38">
        <f>Transportes!G179</f>
        <v>20</v>
      </c>
    </row>
    <row r="179" spans="18:21">
      <c r="R179" t="str">
        <f>TRIM(MID(TRIM(Transportes!D180),1,FIND(CHAR(10),TRIM(Transportes!D180),1)-1))</f>
        <v>Amazonas</v>
      </c>
      <c r="S179" t="str">
        <f>TRIM(IF(Transportes!F180="TRÁNSITO INTERRUMPIDO","Interrumpido",IF(Transportes!F180="TRÁNSITO RESTRINGIDO","Restringido","Normal")))</f>
        <v>Restringido</v>
      </c>
      <c r="T179" t="str">
        <f>TRIM(IF(MID(TRIM(Transportes!H180),1,FIND("-",TRIM(Transportes!H180),1)-2)="Acción humana","H","F"))</f>
        <v>F</v>
      </c>
      <c r="U179" s="38">
        <f>Transportes!G180</f>
        <v>45</v>
      </c>
    </row>
    <row r="180" spans="18:21">
      <c r="R180" t="str">
        <f>TRIM(MID(TRIM(Transportes!D181),1,FIND(CHAR(10),TRIM(Transportes!D181),1)-1))</f>
        <v>Amazonas</v>
      </c>
      <c r="S180" t="str">
        <f>TRIM(IF(Transportes!F181="TRÁNSITO INTERRUMPIDO","Interrumpido",IF(Transportes!F181="TRÁNSITO RESTRINGIDO","Restringido","Normal")))</f>
        <v>Restringido</v>
      </c>
      <c r="T180" t="str">
        <f>TRIM(IF(MID(TRIM(Transportes!H181),1,FIND("-",TRIM(Transportes!H181),1)-2)="Acción humana","H","F"))</f>
        <v>F</v>
      </c>
      <c r="U180" s="38" t="str">
        <f>Transportes!G181</f>
        <v>-</v>
      </c>
    </row>
    <row r="181" spans="18:21">
      <c r="R181" t="str">
        <f>TRIM(MID(TRIM(Transportes!D182),1,FIND(CHAR(10),TRIM(Transportes!D182),1)-1))</f>
        <v>Amazonas</v>
      </c>
      <c r="S181" t="str">
        <f>TRIM(IF(Transportes!F182="TRÁNSITO INTERRUMPIDO","Interrumpido",IF(Transportes!F182="TRÁNSITO RESTRINGIDO","Restringido","Normal")))</f>
        <v>Restringido</v>
      </c>
      <c r="T181" t="str">
        <f>TRIM(IF(MID(TRIM(Transportes!H182),1,FIND("-",TRIM(Transportes!H182),1)-2)="Acción humana","H","F"))</f>
        <v>F</v>
      </c>
      <c r="U181" s="38">
        <f>Transportes!G182</f>
        <v>15</v>
      </c>
    </row>
    <row r="182" spans="18:21">
      <c r="R182" t="str">
        <f>TRIM(MID(TRIM(Transportes!D183),1,FIND(CHAR(10),TRIM(Transportes!D183),1)-1))</f>
        <v>Moquegua</v>
      </c>
      <c r="S182" t="str">
        <f>TRIM(IF(Transportes!F183="TRÁNSITO INTERRUMPIDO","Interrumpido",IF(Transportes!F183="TRÁNSITO RESTRINGIDO","Restringido","Normal")))</f>
        <v>Restringido</v>
      </c>
      <c r="T182" t="str">
        <f>TRIM(IF(MID(TRIM(Transportes!H183),1,FIND("-",TRIM(Transportes!H183),1)-2)="Acción humana","H","F"))</f>
        <v>F</v>
      </c>
      <c r="U182" s="38">
        <f>Transportes!G183</f>
        <v>40</v>
      </c>
    </row>
    <row r="183" spans="18:21">
      <c r="R183" t="str">
        <f>TRIM(MID(TRIM(Transportes!D184),1,FIND(CHAR(10),TRIM(Transportes!D184),1)-1))</f>
        <v>Moquegua</v>
      </c>
      <c r="S183" t="str">
        <f>TRIM(IF(Transportes!F184="TRÁNSITO INTERRUMPIDO","Interrumpido",IF(Transportes!F184="TRÁNSITO RESTRINGIDO","Restringido","Normal")))</f>
        <v>Restringido</v>
      </c>
      <c r="T183" t="str">
        <f>TRIM(IF(MID(TRIM(Transportes!H184),1,FIND("-",TRIM(Transportes!H184),1)-2)="Acción humana","H","F"))</f>
        <v>F</v>
      </c>
      <c r="U183" s="38">
        <f>Transportes!G184</f>
        <v>63</v>
      </c>
    </row>
    <row r="184" spans="18:21">
      <c r="R184" t="str">
        <f>TRIM(MID(TRIM(Transportes!D185),1,FIND(CHAR(10),TRIM(Transportes!D185),1)-1))</f>
        <v>La Libertad</v>
      </c>
      <c r="S184" t="str">
        <f>TRIM(IF(Transportes!F185="TRÁNSITO INTERRUMPIDO","Interrumpido",IF(Transportes!F185="TRÁNSITO RESTRINGIDO","Restringido","Normal")))</f>
        <v>Restringido</v>
      </c>
      <c r="T184" t="str">
        <f>TRIM(IF(MID(TRIM(Transportes!H185),1,FIND("-",TRIM(Transportes!H185),1)-2)="Acción humana","H","F"))</f>
        <v>H</v>
      </c>
      <c r="U184" s="38" t="str">
        <f>Transportes!G185</f>
        <v>-</v>
      </c>
    </row>
    <row r="185" spans="18:21">
      <c r="R185" t="str">
        <f>TRIM(MID(TRIM(Transportes!D186),1,FIND(CHAR(10),TRIM(Transportes!D186),1)-1))</f>
        <v>Puno</v>
      </c>
      <c r="S185" t="str">
        <f>TRIM(IF(Transportes!F186="TRÁNSITO INTERRUMPIDO","Interrumpido",IF(Transportes!F186="TRÁNSITO RESTRINGIDO","Restringido","Normal")))</f>
        <v>Restringido</v>
      </c>
      <c r="T185" t="str">
        <f>TRIM(IF(MID(TRIM(Transportes!H186),1,FIND("-",TRIM(Transportes!H186),1)-2)="Acción humana","H","F"))</f>
        <v>F</v>
      </c>
      <c r="U185" s="38">
        <f>Transportes!G186</f>
        <v>60</v>
      </c>
    </row>
    <row r="186" spans="18:21">
      <c r="R186" t="str">
        <f>TRIM(MID(TRIM(Transportes!D187),1,FIND(CHAR(10),TRIM(Transportes!D187),1)-1))</f>
        <v>Cajamarca</v>
      </c>
      <c r="S186" t="str">
        <f>TRIM(IF(Transportes!F187="TRÁNSITO INTERRUMPIDO","Interrumpido",IF(Transportes!F187="TRÁNSITO RESTRINGIDO","Restringido","Normal")))</f>
        <v>Normal</v>
      </c>
      <c r="T186" t="str">
        <f>TRIM(IF(MID(TRIM(Transportes!H187),1,FIND("-",TRIM(Transportes!H187),1)-2)="Acción humana","H","F"))</f>
        <v>F</v>
      </c>
      <c r="U186" s="38" t="str">
        <f>Transportes!G187</f>
        <v>-</v>
      </c>
    </row>
    <row r="187" spans="18:21">
      <c r="R187" t="str">
        <f>TRIM(MID(TRIM(Transportes!D188),1,FIND(CHAR(10),TRIM(Transportes!D188),1)-1))</f>
        <v>Cajamarca</v>
      </c>
      <c r="S187" t="str">
        <f>TRIM(IF(Transportes!F188="TRÁNSITO INTERRUMPIDO","Interrumpido",IF(Transportes!F188="TRÁNSITO RESTRINGIDO","Restringido","Normal")))</f>
        <v>Normal</v>
      </c>
      <c r="T187" t="str">
        <f>TRIM(IF(MID(TRIM(Transportes!H188),1,FIND("-",TRIM(Transportes!H188),1)-2)="Acción humana","H","F"))</f>
        <v>F</v>
      </c>
      <c r="U187" s="38" t="str">
        <f>Transportes!G188</f>
        <v>-</v>
      </c>
    </row>
    <row r="188" spans="18:21">
      <c r="R188" t="str">
        <f>TRIM(MID(TRIM(Transportes!D189),1,FIND(CHAR(10),TRIM(Transportes!D189),1)-1))</f>
        <v>Arequipa</v>
      </c>
      <c r="S188" t="str">
        <f>TRIM(IF(Transportes!F189="TRÁNSITO INTERRUMPIDO","Interrumpido",IF(Transportes!F189="TRÁNSITO RESTRINGIDO","Restringido","Normal")))</f>
        <v>Normal</v>
      </c>
      <c r="T188" t="str">
        <f>TRIM(IF(MID(TRIM(Transportes!H189),1,FIND("-",TRIM(Transportes!H189),1)-2)="Acción humana","H","F"))</f>
        <v>F</v>
      </c>
      <c r="U188" s="38">
        <f>Transportes!G189</f>
        <v>0</v>
      </c>
    </row>
    <row r="189" spans="18:21">
      <c r="R189" t="str">
        <f>TRIM(MID(TRIM(Transportes!D190),1,FIND(CHAR(10),TRIM(Transportes!D190),1)-1))</f>
        <v>Arequipa</v>
      </c>
      <c r="S189" t="str">
        <f>TRIM(IF(Transportes!F190="TRÁNSITO INTERRUMPIDO","Interrumpido",IF(Transportes!F190="TRÁNSITO RESTRINGIDO","Restringido","Normal")))</f>
        <v>Normal</v>
      </c>
      <c r="T189" t="str">
        <f>TRIM(IF(MID(TRIM(Transportes!H190),1,FIND("-",TRIM(Transportes!H190),1)-2)="Acción humana","H","F"))</f>
        <v>F</v>
      </c>
      <c r="U189" s="38">
        <f>Transportes!G190</f>
        <v>20</v>
      </c>
    </row>
    <row r="190" spans="18:21">
      <c r="R190" t="str">
        <f>TRIM(MID(TRIM(Transportes!D191),1,FIND(CHAR(10),TRIM(Transportes!D191),1)-1))</f>
        <v>Ica</v>
      </c>
      <c r="S190" t="str">
        <f>TRIM(IF(Transportes!F191="TRÁNSITO INTERRUMPIDO","Interrumpido",IF(Transportes!F191="TRÁNSITO RESTRINGIDO","Restringido","Normal")))</f>
        <v>Normal</v>
      </c>
      <c r="T190" t="str">
        <f>TRIM(IF(MID(TRIM(Transportes!H191),1,FIND("-",TRIM(Transportes!H191),1)-2)="Acción humana","H","F"))</f>
        <v>F</v>
      </c>
      <c r="U190" s="38">
        <f>Transportes!G191</f>
        <v>0</v>
      </c>
    </row>
    <row r="191" spans="18:21">
      <c r="R191" t="str">
        <f>TRIM(MID(TRIM(Transportes!D192),1,FIND(CHAR(10),TRIM(Transportes!D192),1)-1))</f>
        <v>Piura</v>
      </c>
      <c r="S191" t="str">
        <f>TRIM(IF(Transportes!F192="TRÁNSITO INTERRUMPIDO","Interrumpido",IF(Transportes!F192="TRÁNSITO RESTRINGIDO","Restringido","Normal")))</f>
        <v>Normal</v>
      </c>
      <c r="T191" t="str">
        <f>TRIM(IF(MID(TRIM(Transportes!H192),1,FIND("-",TRIM(Transportes!H192),1)-2)="Acción humana","H","F"))</f>
        <v>F</v>
      </c>
      <c r="U191" s="38" t="str">
        <f>Transportes!G192</f>
        <v>-</v>
      </c>
    </row>
    <row r="192" spans="18:21">
      <c r="R192" t="str">
        <f>TRIM(MID(TRIM(Transportes!D193),1,FIND(CHAR(10),TRIM(Transportes!D193),1)-1))</f>
        <v>Piura</v>
      </c>
      <c r="S192" t="str">
        <f>TRIM(IF(Transportes!F193="TRÁNSITO INTERRUMPIDO","Interrumpido",IF(Transportes!F193="TRÁNSITO RESTRINGIDO","Restringido","Normal")))</f>
        <v>Normal</v>
      </c>
      <c r="T192" t="str">
        <f>TRIM(IF(MID(TRIM(Transportes!H193),1,FIND("-",TRIM(Transportes!H193),1)-2)="Acción humana","H","F"))</f>
        <v>F</v>
      </c>
      <c r="U192" s="38" t="str">
        <f>Transportes!G193</f>
        <v>-</v>
      </c>
    </row>
    <row r="193" spans="18:21">
      <c r="R193" t="str">
        <f>TRIM(MID(TRIM(Transportes!D194),1,FIND(CHAR(10),TRIM(Transportes!D194),1)-1))</f>
        <v>Cusco</v>
      </c>
      <c r="S193" t="str">
        <f>TRIM(IF(Transportes!F194="TRÁNSITO INTERRUMPIDO","Interrumpido",IF(Transportes!F194="TRÁNSITO RESTRINGIDO","Restringido","Normal")))</f>
        <v>Normal</v>
      </c>
      <c r="T193" t="str">
        <f>TRIM(IF(MID(TRIM(Transportes!H194),1,FIND("-",TRIM(Transportes!H194),1)-2)="Acción humana","H","F"))</f>
        <v>F</v>
      </c>
      <c r="U193" s="38">
        <f>Transportes!G194</f>
        <v>20</v>
      </c>
    </row>
    <row r="194" spans="18:21">
      <c r="R194" t="str">
        <f>TRIM(MID(TRIM(Transportes!D195),1,FIND(CHAR(10),TRIM(Transportes!D195),1)-1))</f>
        <v>Junín</v>
      </c>
      <c r="S194" t="str">
        <f>TRIM(IF(Transportes!F195="TRÁNSITO INTERRUMPIDO","Interrumpido",IF(Transportes!F195="TRÁNSITO RESTRINGIDO","Restringido","Normal")))</f>
        <v>Normal</v>
      </c>
      <c r="T194" t="str">
        <f>TRIM(IF(MID(TRIM(Transportes!H195),1,FIND("-",TRIM(Transportes!H195),1)-2)="Acción humana","H","F"))</f>
        <v>F</v>
      </c>
      <c r="U194" s="38">
        <f>Transportes!G195</f>
        <v>20</v>
      </c>
    </row>
    <row r="195" spans="18:21">
      <c r="R195" t="str">
        <f>TRIM(MID(TRIM(Transportes!D196),1,FIND(CHAR(10),TRIM(Transportes!D196),1)-1))</f>
        <v>Ayacucho</v>
      </c>
      <c r="S195" t="str">
        <f>TRIM(IF(Transportes!F196="TRÁNSITO INTERRUMPIDO","Interrumpido",IF(Transportes!F196="TRÁNSITO RESTRINGIDO","Restringido","Normal")))</f>
        <v>Normal</v>
      </c>
      <c r="T195" t="str">
        <f>TRIM(IF(MID(TRIM(Transportes!H196),1,FIND("-",TRIM(Transportes!H196),1)-2)="Acción humana","H","F"))</f>
        <v>F</v>
      </c>
      <c r="U195" s="38" t="str">
        <f>Transportes!G196</f>
        <v>-</v>
      </c>
    </row>
    <row r="196" spans="18:21">
      <c r="R196" t="str">
        <f>TRIM(MID(TRIM(Transportes!D197),1,FIND(CHAR(10),TRIM(Transportes!D197),1)-1))</f>
        <v>Huánuco</v>
      </c>
      <c r="S196" t="str">
        <f>TRIM(IF(Transportes!F197="TRÁNSITO INTERRUMPIDO","Interrumpido",IF(Transportes!F197="TRÁNSITO RESTRINGIDO","Restringido","Normal")))</f>
        <v>Normal</v>
      </c>
      <c r="T196" t="str">
        <f>TRIM(IF(MID(TRIM(Transportes!H197),1,FIND("-",TRIM(Transportes!H197),1)-2)="Acción humana","H","F"))</f>
        <v>F</v>
      </c>
      <c r="U196" s="38" t="str">
        <f>Transportes!G197</f>
        <v>-</v>
      </c>
    </row>
    <row r="197" spans="18:21">
      <c r="R197" t="str">
        <f>TRIM(MID(TRIM(Transportes!D198),1,FIND(CHAR(10),TRIM(Transportes!D198),1)-1))</f>
        <v>Apurímac</v>
      </c>
      <c r="S197" t="str">
        <f>TRIM(IF(Transportes!F198="TRÁNSITO INTERRUMPIDO","Interrumpido",IF(Transportes!F198="TRÁNSITO RESTRINGIDO","Restringido","Normal")))</f>
        <v>Normal</v>
      </c>
      <c r="T197" t="str">
        <f>TRIM(IF(MID(TRIM(Transportes!H198),1,FIND("-",TRIM(Transportes!H198),1)-2)="Acción humana","H","F"))</f>
        <v>F</v>
      </c>
      <c r="U197" s="38">
        <f>Transportes!G198</f>
        <v>25</v>
      </c>
    </row>
    <row r="198" spans="18:21">
      <c r="R198" t="str">
        <f>TRIM(MID(TRIM(Transportes!D199),1,FIND(CHAR(10),TRIM(Transportes!D199),1)-1))</f>
        <v>Junín</v>
      </c>
      <c r="S198" t="str">
        <f>TRIM(IF(Transportes!F199="TRÁNSITO INTERRUMPIDO","Interrumpido",IF(Transportes!F199="TRÁNSITO RESTRINGIDO","Restringido","Normal")))</f>
        <v>Normal</v>
      </c>
      <c r="T198" t="str">
        <f>TRIM(IF(MID(TRIM(Transportes!H199),1,FIND("-",TRIM(Transportes!H199),1)-2)="Acción humana","H","F"))</f>
        <v>F</v>
      </c>
      <c r="U198" s="38" t="str">
        <f>Transportes!G199</f>
        <v>-</v>
      </c>
    </row>
    <row r="199" spans="18:21">
      <c r="R199" t="e">
        <f>TRIM(MID(TRIM(Transportes!D200),1,FIND(CHAR(10),TRIM(Transportes!D200),1)-1))</f>
        <v>#VALUE!</v>
      </c>
      <c r="S199" t="str">
        <f>TRIM(IF(Transportes!F200="TRÁNSITO INTERRUMPIDO","Interrumpido",IF(Transportes!F200="TRÁNSITO RESTRINGIDO","Restringido","Normal")))</f>
        <v>Normal</v>
      </c>
      <c r="T199" t="e">
        <f>TRIM(IF(MID(TRIM(Transportes!H200),1,FIND("-",TRIM(Transportes!H200),1)-2)="Acción humana","H","F"))</f>
        <v>#VALUE!</v>
      </c>
      <c r="U199" s="38">
        <f>Transportes!G200</f>
        <v>0</v>
      </c>
    </row>
    <row r="200" spans="18:21">
      <c r="R200" t="e">
        <f>TRIM(MID(TRIM(Transportes!D201),1,FIND(CHAR(10),TRIM(Transportes!D201),1)-1))</f>
        <v>#VALUE!</v>
      </c>
      <c r="S200" t="str">
        <f>TRIM(IF(Transportes!F201="TRÁNSITO INTERRUMPIDO","Interrumpido",IF(Transportes!F201="TRÁNSITO RESTRINGIDO","Restringido","Normal")))</f>
        <v>Normal</v>
      </c>
      <c r="T200" t="e">
        <f>TRIM(IF(MID(TRIM(Transportes!H201),1,FIND("-",TRIM(Transportes!H201),1)-2)="Acción humana","H","F"))</f>
        <v>#VALUE!</v>
      </c>
      <c r="U200" s="38">
        <f>Transportes!G201</f>
        <v>0</v>
      </c>
    </row>
    <row r="201" spans="18:21">
      <c r="R201" t="e">
        <f>TRIM(MID(TRIM(Transportes!D202),1,FIND(CHAR(10),TRIM(Transportes!D202),1)-1))</f>
        <v>#VALUE!</v>
      </c>
      <c r="S201" t="str">
        <f>TRIM(IF(Transportes!F202="TRÁNSITO INTERRUMPIDO","Interrumpido",IF(Transportes!F202="TRÁNSITO RESTRINGIDO","Restringido","Normal")))</f>
        <v>Normal</v>
      </c>
      <c r="T201" t="e">
        <f>TRIM(IF(MID(TRIM(Transportes!H202),1,FIND("-",TRIM(Transportes!H202),1)-2)="Acción humana","H","F"))</f>
        <v>#VALUE!</v>
      </c>
      <c r="U201" s="38">
        <f>Transportes!G202</f>
        <v>0</v>
      </c>
    </row>
    <row r="202" spans="18:21">
      <c r="R202" t="e">
        <f>TRIM(MID(TRIM(Transportes!D203),1,FIND(CHAR(10),TRIM(Transportes!D203),1)-1))</f>
        <v>#VALUE!</v>
      </c>
      <c r="S202" t="str">
        <f>TRIM(IF(Transportes!F203="TRÁNSITO INTERRUMPIDO","Interrumpido",IF(Transportes!F203="TRÁNSITO RESTRINGIDO","Restringido","Normal")))</f>
        <v>Normal</v>
      </c>
      <c r="T202" t="e">
        <f>TRIM(IF(MID(TRIM(Transportes!H203),1,FIND("-",TRIM(Transportes!H203),1)-2)="Acción humana","H","F"))</f>
        <v>#VALUE!</v>
      </c>
      <c r="U202" s="38">
        <f>Transportes!G203</f>
        <v>0</v>
      </c>
    </row>
    <row r="203" spans="18:21">
      <c r="R203" t="e">
        <f>TRIM(MID(TRIM(Transportes!D204),1,FIND(CHAR(10),TRIM(Transportes!D204),1)-1))</f>
        <v>#VALUE!</v>
      </c>
      <c r="S203" t="str">
        <f>TRIM(IF(Transportes!F204="TRÁNSITO INTERRUMPIDO","Interrumpido",IF(Transportes!F204="TRÁNSITO RESTRINGIDO","Restringido","Normal")))</f>
        <v>Normal</v>
      </c>
      <c r="T203" t="e">
        <f>TRIM(IF(MID(TRIM(Transportes!H204),1,FIND("-",TRIM(Transportes!H204),1)-2)="Acción humana","H","F"))</f>
        <v>#VALUE!</v>
      </c>
      <c r="U203" s="38">
        <f>Transportes!G204</f>
        <v>0</v>
      </c>
    </row>
    <row r="204" spans="18:21">
      <c r="R204" t="e">
        <f>TRIM(MID(TRIM(Transportes!D205),1,FIND(CHAR(10),TRIM(Transportes!D205),1)-1))</f>
        <v>#VALUE!</v>
      </c>
      <c r="S204" t="str">
        <f>TRIM(IF(Transportes!F205="TRÁNSITO INTERRUMPIDO","Interrumpido",IF(Transportes!F205="TRÁNSITO RESTRINGIDO","Restringido","Normal")))</f>
        <v>Normal</v>
      </c>
      <c r="T204" t="e">
        <f>TRIM(IF(MID(TRIM(Transportes!H205),1,FIND("-",TRIM(Transportes!H205),1)-2)="Acción humana","H","F"))</f>
        <v>#VALUE!</v>
      </c>
      <c r="U204" s="38">
        <f>Transportes!G205</f>
        <v>0</v>
      </c>
    </row>
    <row r="205" spans="18:21">
      <c r="R205" t="e">
        <f>TRIM(MID(TRIM(Transportes!D206),1,FIND(CHAR(10),TRIM(Transportes!D206),1)-1))</f>
        <v>#VALUE!</v>
      </c>
      <c r="S205" t="str">
        <f>TRIM(IF(Transportes!F206="TRÁNSITO INTERRUMPIDO","Interrumpido",IF(Transportes!F206="TRÁNSITO RESTRINGIDO","Restringido","Normal")))</f>
        <v>Normal</v>
      </c>
      <c r="T205" t="e">
        <f>TRIM(IF(MID(TRIM(Transportes!H206),1,FIND("-",TRIM(Transportes!H206),1)-2)="Acción humana","H","F"))</f>
        <v>#VALUE!</v>
      </c>
      <c r="U205" s="38">
        <f>Transportes!G206</f>
        <v>0</v>
      </c>
    </row>
    <row r="206" spans="18:21">
      <c r="R206" t="e">
        <f>TRIM(MID(TRIM(Transportes!D207),1,FIND(CHAR(10),TRIM(Transportes!D207),1)-1))</f>
        <v>#VALUE!</v>
      </c>
      <c r="S206" t="str">
        <f>TRIM(IF(Transportes!F207="TRÁNSITO INTERRUMPIDO","Interrumpido",IF(Transportes!F207="TRÁNSITO RESTRINGIDO","Restringido","Normal")))</f>
        <v>Normal</v>
      </c>
      <c r="T206" t="e">
        <f>TRIM(IF(MID(TRIM(Transportes!H207),1,FIND("-",TRIM(Transportes!H207),1)-2)="Acción humana","H","F"))</f>
        <v>#VALUE!</v>
      </c>
      <c r="U206" s="38">
        <f>Transportes!G207</f>
        <v>0</v>
      </c>
    </row>
    <row r="207" spans="18:21">
      <c r="R207" t="e">
        <f>TRIM(MID(TRIM(Transportes!D208),1,FIND(CHAR(10),TRIM(Transportes!D208),1)-1))</f>
        <v>#VALUE!</v>
      </c>
      <c r="S207" t="str">
        <f>TRIM(IF(Transportes!F208="TRÁNSITO INTERRUMPIDO","Interrumpido",IF(Transportes!F208="TRÁNSITO RESTRINGIDO","Restringido","Normal")))</f>
        <v>Normal</v>
      </c>
      <c r="T207" t="e">
        <f>TRIM(IF(MID(TRIM(Transportes!H208),1,FIND("-",TRIM(Transportes!H208),1)-2)="Acción humana","H","F"))</f>
        <v>#VALUE!</v>
      </c>
      <c r="U207" s="38">
        <f>Transportes!G208</f>
        <v>0</v>
      </c>
    </row>
    <row r="208" spans="18:21">
      <c r="R208" t="e">
        <f>TRIM(MID(TRIM(Transportes!D209),1,FIND(CHAR(10),TRIM(Transportes!D209),1)-1))</f>
        <v>#VALUE!</v>
      </c>
      <c r="S208" t="str">
        <f>TRIM(IF(Transportes!F209="TRÁNSITO INTERRUMPIDO","Interrumpido",IF(Transportes!F209="TRÁNSITO RESTRINGIDO","Restringido","Normal")))</f>
        <v>Normal</v>
      </c>
      <c r="T208" t="e">
        <f>TRIM(IF(MID(TRIM(Transportes!H209),1,FIND("-",TRIM(Transportes!H209),1)-2)="Acción humana","H","F"))</f>
        <v>#VALUE!</v>
      </c>
      <c r="U208" s="38">
        <f>Transportes!G209</f>
        <v>0</v>
      </c>
    </row>
    <row r="209" spans="18:21">
      <c r="R209" t="e">
        <f>TRIM(MID(TRIM(Transportes!D210),1,FIND(CHAR(10),TRIM(Transportes!D210),1)-1))</f>
        <v>#VALUE!</v>
      </c>
      <c r="S209" t="str">
        <f>TRIM(IF(Transportes!F210="TRÁNSITO INTERRUMPIDO","Interrumpido",IF(Transportes!F210="TRÁNSITO RESTRINGIDO","Restringido","Normal")))</f>
        <v>Normal</v>
      </c>
      <c r="T209" t="e">
        <f>TRIM(IF(MID(TRIM(Transportes!H210),1,FIND("-",TRIM(Transportes!H210),1)-2)="Acción humana","H","F"))</f>
        <v>#VALUE!</v>
      </c>
      <c r="U209" s="38">
        <f>Transportes!G210</f>
        <v>0</v>
      </c>
    </row>
    <row r="210" spans="18:21">
      <c r="R210" t="e">
        <f>TRIM(MID(TRIM(Transportes!D211),1,FIND(CHAR(10),TRIM(Transportes!D211),1)-1))</f>
        <v>#VALUE!</v>
      </c>
      <c r="S210" t="str">
        <f>TRIM(IF(Transportes!F211="TRÁNSITO INTERRUMPIDO","Interrumpido",IF(Transportes!F211="TRÁNSITO RESTRINGIDO","Restringido","Normal")))</f>
        <v>Normal</v>
      </c>
      <c r="T210" t="e">
        <f>TRIM(IF(MID(TRIM(Transportes!H211),1,FIND("-",TRIM(Transportes!H211),1)-2)="Acción humana","H","F"))</f>
        <v>#VALUE!</v>
      </c>
      <c r="U210" s="38">
        <f>Transportes!G211</f>
        <v>0</v>
      </c>
    </row>
    <row r="211" spans="18:21">
      <c r="R211" t="e">
        <f>TRIM(MID(TRIM(Transportes!D212),1,FIND(CHAR(10),TRIM(Transportes!D212),1)-1))</f>
        <v>#VALUE!</v>
      </c>
      <c r="S211" t="str">
        <f>TRIM(IF(Transportes!F212="TRÁNSITO INTERRUMPIDO","Interrumpido",IF(Transportes!F212="TRÁNSITO RESTRINGIDO","Restringido","Normal")))</f>
        <v>Normal</v>
      </c>
      <c r="T211" t="e">
        <f>TRIM(IF(MID(TRIM(Transportes!H212),1,FIND("-",TRIM(Transportes!H212),1)-2)="Acción humana","H","F"))</f>
        <v>#VALUE!</v>
      </c>
      <c r="U211" s="38">
        <f>Transportes!G212</f>
        <v>0</v>
      </c>
    </row>
    <row r="212" spans="18:21">
      <c r="R212" t="e">
        <f>TRIM(MID(TRIM(Transportes!D213),1,FIND(CHAR(10),TRIM(Transportes!D213),1)-1))</f>
        <v>#VALUE!</v>
      </c>
      <c r="S212" t="str">
        <f>TRIM(IF(Transportes!F213="TRÁNSITO INTERRUMPIDO","Interrumpido",IF(Transportes!F213="TRÁNSITO RESTRINGIDO","Restringido","Normal")))</f>
        <v>Normal</v>
      </c>
      <c r="T212" t="e">
        <f>TRIM(IF(MID(TRIM(Transportes!H213),1,FIND("-",TRIM(Transportes!H213),1)-2)="Acción humana","H","F"))</f>
        <v>#VALUE!</v>
      </c>
      <c r="U212" s="38">
        <f>Transportes!G213</f>
        <v>0</v>
      </c>
    </row>
    <row r="213" spans="18:21">
      <c r="R213" t="e">
        <f>TRIM(MID(TRIM(Transportes!D214),1,FIND(CHAR(10),TRIM(Transportes!D214),1)-1))</f>
        <v>#VALUE!</v>
      </c>
      <c r="S213" t="str">
        <f>TRIM(IF(Transportes!F214="TRÁNSITO INTERRUMPIDO","Interrumpido",IF(Transportes!F214="TRÁNSITO RESTRINGIDO","Restringido","Normal")))</f>
        <v>Normal</v>
      </c>
      <c r="T213" t="e">
        <f>TRIM(IF(MID(TRIM(Transportes!H214),1,FIND("-",TRIM(Transportes!H214),1)-2)="Acción humana","H","F"))</f>
        <v>#VALUE!</v>
      </c>
      <c r="U213" s="38">
        <f>Transportes!G214</f>
        <v>0</v>
      </c>
    </row>
    <row r="214" spans="18:21">
      <c r="R214" t="e">
        <f>TRIM(MID(TRIM(Transportes!D215),1,FIND(CHAR(10),TRIM(Transportes!D215),1)-1))</f>
        <v>#VALUE!</v>
      </c>
      <c r="S214" t="str">
        <f>TRIM(IF(Transportes!F215="TRÁNSITO INTERRUMPIDO","Interrumpido",IF(Transportes!F215="TRÁNSITO RESTRINGIDO","Restringido","Normal")))</f>
        <v>Normal</v>
      </c>
      <c r="T214" t="e">
        <f>TRIM(IF(MID(TRIM(Transportes!H215),1,FIND("-",TRIM(Transportes!H215),1)-2)="Acción humana","H","F"))</f>
        <v>#VALUE!</v>
      </c>
      <c r="U214" s="38">
        <f>Transportes!G215</f>
        <v>0</v>
      </c>
    </row>
    <row r="215" spans="18:21">
      <c r="R215" t="e">
        <f>TRIM(MID(TRIM(Transportes!D216),1,FIND(CHAR(10),TRIM(Transportes!D216),1)-1))</f>
        <v>#VALUE!</v>
      </c>
      <c r="S215" t="str">
        <f>TRIM(IF(Transportes!F216="TRÁNSITO INTERRUMPIDO","Interrumpido",IF(Transportes!F216="TRÁNSITO RESTRINGIDO","Restringido","Normal")))</f>
        <v>Normal</v>
      </c>
      <c r="T215" t="e">
        <f>TRIM(IF(MID(TRIM(Transportes!H216),1,FIND("-",TRIM(Transportes!H216),1)-2)="Acción humana","H","F"))</f>
        <v>#VALUE!</v>
      </c>
      <c r="U215" s="38">
        <f>Transportes!G216</f>
        <v>0</v>
      </c>
    </row>
    <row r="216" spans="18:21">
      <c r="R216" t="e">
        <f>TRIM(MID(TRIM(Transportes!D217),1,FIND(CHAR(10),TRIM(Transportes!D217),1)-1))</f>
        <v>#VALUE!</v>
      </c>
      <c r="S216" t="str">
        <f>TRIM(IF(Transportes!F217="TRÁNSITO INTERRUMPIDO","Interrumpido",IF(Transportes!F217="TRÁNSITO RESTRINGIDO","Restringido","Normal")))</f>
        <v>Normal</v>
      </c>
      <c r="T216" t="e">
        <f>TRIM(IF(MID(TRIM(Transportes!H217),1,FIND("-",TRIM(Transportes!H217),1)-2)="Acción humana","H","F"))</f>
        <v>#VALUE!</v>
      </c>
      <c r="U216" s="38">
        <f>Transportes!G217</f>
        <v>0</v>
      </c>
    </row>
    <row r="217" spans="18:21">
      <c r="R217" t="e">
        <f>TRIM(MID(TRIM(Transportes!D218),1,FIND(CHAR(10),TRIM(Transportes!D218),1)-1))</f>
        <v>#VALUE!</v>
      </c>
      <c r="S217" t="str">
        <f>TRIM(IF(Transportes!F218="TRÁNSITO INTERRUMPIDO","Interrumpido",IF(Transportes!F218="TRÁNSITO RESTRINGIDO","Restringido","Normal")))</f>
        <v>Normal</v>
      </c>
      <c r="T217" t="e">
        <f>TRIM(IF(MID(TRIM(Transportes!H218),1,FIND("-",TRIM(Transportes!H218),1)-2)="Acción humana","H","F"))</f>
        <v>#VALUE!</v>
      </c>
      <c r="U217" s="38">
        <f>Transportes!G218</f>
        <v>0</v>
      </c>
    </row>
    <row r="218" spans="18:21">
      <c r="R218" t="e">
        <f>TRIM(MID(TRIM(Transportes!D219),1,FIND(CHAR(10),TRIM(Transportes!D219),1)-1))</f>
        <v>#VALUE!</v>
      </c>
      <c r="S218" t="str">
        <f>TRIM(IF(Transportes!F219="TRÁNSITO INTERRUMPIDO","Interrumpido",IF(Transportes!F219="TRÁNSITO RESTRINGIDO","Restringido","Normal")))</f>
        <v>Normal</v>
      </c>
      <c r="T218" t="e">
        <f>TRIM(IF(MID(TRIM(Transportes!H219),1,FIND("-",TRIM(Transportes!H219),1)-2)="Acción humana","H","F"))</f>
        <v>#VALUE!</v>
      </c>
      <c r="U218" s="38">
        <f>Transportes!G219</f>
        <v>0</v>
      </c>
    </row>
    <row r="219" spans="18:21">
      <c r="R219" t="e">
        <f>TRIM(MID(TRIM(Transportes!D220),1,FIND(CHAR(10),TRIM(Transportes!D220),1)-1))</f>
        <v>#VALUE!</v>
      </c>
      <c r="S219" t="str">
        <f>TRIM(IF(Transportes!F220="TRÁNSITO INTERRUMPIDO","Interrumpido",IF(Transportes!F220="TRÁNSITO RESTRINGIDO","Restringido","Normal")))</f>
        <v>Normal</v>
      </c>
      <c r="T219" t="e">
        <f>TRIM(IF(MID(TRIM(Transportes!H220),1,FIND("-",TRIM(Transportes!H220),1)-2)="Acción humana","H","F"))</f>
        <v>#VALUE!</v>
      </c>
      <c r="U219" s="38">
        <f>Transportes!G220</f>
        <v>0</v>
      </c>
    </row>
    <row r="220" spans="18:21">
      <c r="R220" t="e">
        <f>TRIM(MID(TRIM(Transportes!D221),1,FIND(CHAR(10),TRIM(Transportes!D221),1)-1))</f>
        <v>#VALUE!</v>
      </c>
      <c r="S220" t="str">
        <f>TRIM(IF(Transportes!F221="TRÁNSITO INTERRUMPIDO","Interrumpido",IF(Transportes!F221="TRÁNSITO RESTRINGIDO","Restringido","Normal")))</f>
        <v>Normal</v>
      </c>
      <c r="T220" t="e">
        <f>TRIM(IF(MID(TRIM(Transportes!H221),1,FIND("-",TRIM(Transportes!H221),1)-2)="Acción humana","H","F"))</f>
        <v>#VALUE!</v>
      </c>
      <c r="U220" s="38">
        <f>Transportes!G221</f>
        <v>0</v>
      </c>
    </row>
    <row r="221" spans="18:21">
      <c r="R221" t="e">
        <f>TRIM(MID(TRIM(Transportes!D222),1,FIND(CHAR(10),TRIM(Transportes!D222),1)-1))</f>
        <v>#VALUE!</v>
      </c>
      <c r="S221" t="str">
        <f>TRIM(IF(Transportes!F222="TRÁNSITO INTERRUMPIDO","Interrumpido",IF(Transportes!F222="TRÁNSITO RESTRINGIDO","Restringido","Normal")))</f>
        <v>Normal</v>
      </c>
      <c r="T221" t="e">
        <f>TRIM(IF(MID(TRIM(Transportes!H222),1,FIND("-",TRIM(Transportes!H222),1)-2)="Acción humana","H","F"))</f>
        <v>#VALUE!</v>
      </c>
      <c r="U221" s="38">
        <f>Transportes!G222</f>
        <v>0</v>
      </c>
    </row>
    <row r="222" spans="18:21">
      <c r="R222" t="e">
        <f>TRIM(MID(TRIM(Transportes!D223),1,FIND(CHAR(10),TRIM(Transportes!D223),1)-1))</f>
        <v>#VALUE!</v>
      </c>
      <c r="S222" t="str">
        <f>TRIM(IF(Transportes!F223="TRÁNSITO INTERRUMPIDO","Interrumpido",IF(Transportes!F223="TRÁNSITO RESTRINGIDO","Restringido","Normal")))</f>
        <v>Normal</v>
      </c>
      <c r="T222" t="e">
        <f>TRIM(IF(MID(TRIM(Transportes!H223),1,FIND("-",TRIM(Transportes!H223),1)-2)="Acción humana","H","F"))</f>
        <v>#VALUE!</v>
      </c>
      <c r="U222" s="38">
        <f>Transportes!G223</f>
        <v>0</v>
      </c>
    </row>
    <row r="223" spans="18:21">
      <c r="R223" t="e">
        <f>TRIM(MID(TRIM(Transportes!D224),1,FIND(CHAR(10),TRIM(Transportes!D224),1)-1))</f>
        <v>#VALUE!</v>
      </c>
      <c r="S223" t="str">
        <f>TRIM(IF(Transportes!F224="TRÁNSITO INTERRUMPIDO","Interrumpido",IF(Transportes!F224="TRÁNSITO RESTRINGIDO","Restringido","Normal")))</f>
        <v>Normal</v>
      </c>
      <c r="T223" t="e">
        <f>TRIM(IF(MID(TRIM(Transportes!H224),1,FIND("-",TRIM(Transportes!H224),1)-2)="Acción humana","H","F"))</f>
        <v>#VALUE!</v>
      </c>
      <c r="U223" s="38">
        <f>Transportes!G224</f>
        <v>0</v>
      </c>
    </row>
    <row r="224" spans="18:21">
      <c r="R224" t="e">
        <f>TRIM(MID(TRIM(Transportes!D225),1,FIND(CHAR(10),TRIM(Transportes!D225),1)-1))</f>
        <v>#VALUE!</v>
      </c>
      <c r="S224" t="str">
        <f>TRIM(IF(Transportes!F225="TRÁNSITO INTERRUMPIDO","Interrumpido",IF(Transportes!F225="TRÁNSITO RESTRINGIDO","Restringido","Normal")))</f>
        <v>Normal</v>
      </c>
      <c r="T224" t="e">
        <f>TRIM(IF(MID(TRIM(Transportes!H225),1,FIND("-",TRIM(Transportes!H225),1)-2)="Acción humana","H","F"))</f>
        <v>#VALUE!</v>
      </c>
      <c r="U224" s="38">
        <f>Transportes!G225</f>
        <v>0</v>
      </c>
    </row>
    <row r="225" spans="18:21">
      <c r="R225" t="e">
        <f>TRIM(MID(TRIM(Transportes!D226),1,FIND(CHAR(10),TRIM(Transportes!D226),1)-1))</f>
        <v>#VALUE!</v>
      </c>
      <c r="S225" t="str">
        <f>TRIM(IF(Transportes!F226="TRÁNSITO INTERRUMPIDO","Interrumpido",IF(Transportes!F226="TRÁNSITO RESTRINGIDO","Restringido","Normal")))</f>
        <v>Normal</v>
      </c>
      <c r="T225" t="e">
        <f>TRIM(IF(MID(TRIM(Transportes!H226),1,FIND("-",TRIM(Transportes!H226),1)-2)="Acción humana","H","F"))</f>
        <v>#VALUE!</v>
      </c>
      <c r="U225" s="38">
        <f>Transportes!G226</f>
        <v>0</v>
      </c>
    </row>
    <row r="226" spans="18:21">
      <c r="R226" t="e">
        <f>TRIM(MID(TRIM(Transportes!D227),1,FIND(CHAR(10),TRIM(Transportes!D227),1)-1))</f>
        <v>#VALUE!</v>
      </c>
      <c r="S226" t="str">
        <f>TRIM(IF(Transportes!F227="TRÁNSITO INTERRUMPIDO","Interrumpido",IF(Transportes!F227="TRÁNSITO RESTRINGIDO","Restringido","Normal")))</f>
        <v>Normal</v>
      </c>
      <c r="T226" t="e">
        <f>TRIM(IF(MID(TRIM(Transportes!H227),1,FIND("-",TRIM(Transportes!H227),1)-2)="Acción humana","H","F"))</f>
        <v>#VALUE!</v>
      </c>
      <c r="U226" s="38">
        <f>Transportes!G227</f>
        <v>0</v>
      </c>
    </row>
    <row r="227" spans="18:21">
      <c r="R227" t="e">
        <f>TRIM(MID(TRIM(Transportes!D228),1,FIND(CHAR(10),TRIM(Transportes!D228),1)-1))</f>
        <v>#VALUE!</v>
      </c>
      <c r="S227" t="str">
        <f>TRIM(IF(Transportes!F228="TRÁNSITO INTERRUMPIDO","Interrumpido",IF(Transportes!F228="TRÁNSITO RESTRINGIDO","Restringido","Normal")))</f>
        <v>Normal</v>
      </c>
      <c r="T227" t="e">
        <f>TRIM(IF(MID(TRIM(Transportes!H228),1,FIND("-",TRIM(Transportes!H228),1)-2)="Acción humana","H","F"))</f>
        <v>#VALUE!</v>
      </c>
      <c r="U227" s="38">
        <f>Transportes!G228</f>
        <v>0</v>
      </c>
    </row>
    <row r="228" spans="18:21">
      <c r="R228" t="e">
        <f>TRIM(MID(TRIM(Transportes!D229),1,FIND(CHAR(10),TRIM(Transportes!D229),1)-1))</f>
        <v>#VALUE!</v>
      </c>
      <c r="S228" t="str">
        <f>TRIM(IF(Transportes!F229="TRÁNSITO INTERRUMPIDO","Interrumpido",IF(Transportes!F229="TRÁNSITO RESTRINGIDO","Restringido","Normal")))</f>
        <v>Normal</v>
      </c>
      <c r="T228" t="e">
        <f>TRIM(IF(MID(TRIM(Transportes!H229),1,FIND("-",TRIM(Transportes!H229),1)-2)="Acción humana","H","F"))</f>
        <v>#VALUE!</v>
      </c>
      <c r="U228" s="38">
        <f>Transportes!G229</f>
        <v>0</v>
      </c>
    </row>
    <row r="229" spans="18:21">
      <c r="R229" t="e">
        <f>TRIM(MID(TRIM(Transportes!D230),1,FIND(CHAR(10),TRIM(Transportes!D230),1)-1))</f>
        <v>#VALUE!</v>
      </c>
      <c r="S229" t="str">
        <f>TRIM(IF(Transportes!F230="TRÁNSITO INTERRUMPIDO","Interrumpido",IF(Transportes!F230="TRÁNSITO RESTRINGIDO","Restringido","Normal")))</f>
        <v>Normal</v>
      </c>
      <c r="T229" t="e">
        <f>TRIM(IF(MID(TRIM(Transportes!H230),1,FIND("-",TRIM(Transportes!H230),1)-2)="Acción humana","H","F"))</f>
        <v>#VALUE!</v>
      </c>
      <c r="U229" s="38">
        <f>Transportes!G230</f>
        <v>0</v>
      </c>
    </row>
    <row r="230" spans="18:21">
      <c r="R230" t="e">
        <f>TRIM(MID(TRIM(Transportes!D231),1,FIND(CHAR(10),TRIM(Transportes!D231),1)-1))</f>
        <v>#VALUE!</v>
      </c>
      <c r="S230" t="str">
        <f>TRIM(IF(Transportes!F231="TRÁNSITO INTERRUMPIDO","Interrumpido",IF(Transportes!F231="TRÁNSITO RESTRINGIDO","Restringido","Normal")))</f>
        <v>Normal</v>
      </c>
      <c r="T230" t="e">
        <f>TRIM(IF(MID(TRIM(Transportes!H231),1,FIND("-",TRIM(Transportes!H231),1)-2)="Acción humana","H","F"))</f>
        <v>#VALUE!</v>
      </c>
      <c r="U230" s="38">
        <f>Transportes!G231</f>
        <v>0</v>
      </c>
    </row>
    <row r="231" spans="18:21">
      <c r="R231" t="e">
        <f>TRIM(MID(TRIM(Transportes!D232),1,FIND(CHAR(10),TRIM(Transportes!D232),1)-1))</f>
        <v>#VALUE!</v>
      </c>
      <c r="S231" t="str">
        <f>TRIM(IF(Transportes!F232="TRÁNSITO INTERRUMPIDO","Interrumpido",IF(Transportes!F232="TRÁNSITO RESTRINGIDO","Restringido","Normal")))</f>
        <v>Normal</v>
      </c>
      <c r="T231" t="e">
        <f>TRIM(IF(MID(TRIM(Transportes!H232),1,FIND("-",TRIM(Transportes!H232),1)-2)="Acción humana","H","F"))</f>
        <v>#VALUE!</v>
      </c>
      <c r="U231" s="38">
        <f>Transportes!G232</f>
        <v>0</v>
      </c>
    </row>
    <row r="232" spans="18:21">
      <c r="R232" t="e">
        <f>TRIM(MID(TRIM(Transportes!D233),1,FIND(CHAR(10),TRIM(Transportes!D233),1)-1))</f>
        <v>#VALUE!</v>
      </c>
      <c r="S232" t="str">
        <f>TRIM(IF(Transportes!F233="TRÁNSITO INTERRUMPIDO","Interrumpido",IF(Transportes!F233="TRÁNSITO RESTRINGIDO","Restringido","Normal")))</f>
        <v>Normal</v>
      </c>
      <c r="T232" t="e">
        <f>TRIM(IF(MID(TRIM(Transportes!H233),1,FIND("-",TRIM(Transportes!H233),1)-2)="Acción humana","H","F"))</f>
        <v>#VALUE!</v>
      </c>
      <c r="U232" s="38">
        <f>Transportes!G233</f>
        <v>0</v>
      </c>
    </row>
    <row r="233" spans="18:21">
      <c r="R233" t="e">
        <f>TRIM(MID(TRIM(Transportes!D234),1,FIND(CHAR(10),TRIM(Transportes!D234),1)-1))</f>
        <v>#VALUE!</v>
      </c>
      <c r="S233" t="str">
        <f>TRIM(IF(Transportes!F234="TRÁNSITO INTERRUMPIDO","Interrumpido",IF(Transportes!F234="TRÁNSITO RESTRINGIDO","Restringido","Normal")))</f>
        <v>Normal</v>
      </c>
      <c r="T233" t="e">
        <f>TRIM(IF(MID(TRIM(Transportes!H234),1,FIND("-",TRIM(Transportes!H234),1)-2)="Acción humana","H","F"))</f>
        <v>#VALUE!</v>
      </c>
      <c r="U233" s="38">
        <f>Transportes!G234</f>
        <v>0</v>
      </c>
    </row>
    <row r="234" spans="18:21">
      <c r="R234" t="e">
        <f>TRIM(MID(TRIM(Transportes!D235),1,FIND(CHAR(10),TRIM(Transportes!D235),1)-1))</f>
        <v>#VALUE!</v>
      </c>
      <c r="S234" t="str">
        <f>TRIM(IF(Transportes!F235="TRÁNSITO INTERRUMPIDO","Interrumpido",IF(Transportes!F235="TRÁNSITO RESTRINGIDO","Restringido","Normal")))</f>
        <v>Normal</v>
      </c>
      <c r="T234" t="e">
        <f>TRIM(IF(MID(TRIM(Transportes!H235),1,FIND("-",TRIM(Transportes!H235),1)-2)="Acción humana","H","F"))</f>
        <v>#VALUE!</v>
      </c>
      <c r="U234" s="38">
        <f>Transportes!G235</f>
        <v>0</v>
      </c>
    </row>
    <row r="235" spans="18:21">
      <c r="R235" t="e">
        <f>TRIM(MID(TRIM(Transportes!D236),1,FIND(CHAR(10),TRIM(Transportes!D236),1)-1))</f>
        <v>#VALUE!</v>
      </c>
      <c r="S235" t="str">
        <f>TRIM(IF(Transportes!F236="TRÁNSITO INTERRUMPIDO","Interrumpido",IF(Transportes!F236="TRÁNSITO RESTRINGIDO","Restringido","Normal")))</f>
        <v>Normal</v>
      </c>
      <c r="T235" t="e">
        <f>TRIM(IF(MID(TRIM(Transportes!H236),1,FIND("-",TRIM(Transportes!H236),1)-2)="Acción humana","H","F"))</f>
        <v>#VALUE!</v>
      </c>
      <c r="U235" s="38">
        <f>Transportes!G236</f>
        <v>0</v>
      </c>
    </row>
    <row r="236" spans="18:21">
      <c r="R236" t="e">
        <f>TRIM(MID(TRIM(Transportes!D237),1,FIND(CHAR(10),TRIM(Transportes!D237),1)-1))</f>
        <v>#VALUE!</v>
      </c>
      <c r="S236" t="str">
        <f>TRIM(IF(Transportes!F237="TRÁNSITO INTERRUMPIDO","Interrumpido",IF(Transportes!F237="TRÁNSITO RESTRINGIDO","Restringido","Normal")))</f>
        <v>Normal</v>
      </c>
      <c r="T236" t="e">
        <f>TRIM(IF(MID(TRIM(Transportes!H237),1,FIND("-",TRIM(Transportes!H237),1)-2)="Acción humana","H","F"))</f>
        <v>#VALUE!</v>
      </c>
      <c r="U236" s="38">
        <f>Transportes!G237</f>
        <v>0</v>
      </c>
    </row>
    <row r="237" spans="18:21">
      <c r="R237" t="e">
        <f>TRIM(MID(TRIM(Transportes!D238),1,FIND(CHAR(10),TRIM(Transportes!D238),1)-1))</f>
        <v>#VALUE!</v>
      </c>
      <c r="S237" t="str">
        <f>TRIM(IF(Transportes!F238="TRÁNSITO INTERRUMPIDO","Interrumpido",IF(Transportes!F238="TRÁNSITO RESTRINGIDO","Restringido","Normal")))</f>
        <v>Normal</v>
      </c>
      <c r="T237" t="e">
        <f>TRIM(IF(MID(TRIM(Transportes!H238),1,FIND("-",TRIM(Transportes!H238),1)-2)="Acción humana","H","F"))</f>
        <v>#VALUE!</v>
      </c>
      <c r="U237" s="38">
        <f>Transportes!G238</f>
        <v>0</v>
      </c>
    </row>
    <row r="238" spans="18:21">
      <c r="R238" t="e">
        <f>TRIM(MID(TRIM(Transportes!D239),1,FIND(CHAR(10),TRIM(Transportes!D239),1)-1))</f>
        <v>#VALUE!</v>
      </c>
      <c r="S238" t="str">
        <f>TRIM(IF(Transportes!F239="TRÁNSITO INTERRUMPIDO","Interrumpido",IF(Transportes!F239="TRÁNSITO RESTRINGIDO","Restringido","Normal")))</f>
        <v>Normal</v>
      </c>
      <c r="T238" t="e">
        <f>TRIM(IF(MID(TRIM(Transportes!H239),1,FIND("-",TRIM(Transportes!H239),1)-2)="Acción humana","H","F"))</f>
        <v>#VALUE!</v>
      </c>
      <c r="U238" s="38">
        <f>Transportes!G239</f>
        <v>0</v>
      </c>
    </row>
    <row r="239" spans="18:21">
      <c r="R239" t="e">
        <f>TRIM(MID(TRIM(Transportes!D240),1,FIND(CHAR(10),TRIM(Transportes!D240),1)-1))</f>
        <v>#VALUE!</v>
      </c>
      <c r="S239" t="str">
        <f>TRIM(IF(Transportes!F240="TRÁNSITO INTERRUMPIDO","Interrumpido",IF(Transportes!F240="TRÁNSITO RESTRINGIDO","Restringido","Normal")))</f>
        <v>Normal</v>
      </c>
      <c r="T239" t="e">
        <f>TRIM(IF(MID(TRIM(Transportes!H240),1,FIND("-",TRIM(Transportes!H240),1)-2)="Acción humana","H","F"))</f>
        <v>#VALUE!</v>
      </c>
      <c r="U239" s="38">
        <f>Transportes!G240</f>
        <v>0</v>
      </c>
    </row>
    <row r="240" spans="18:21">
      <c r="R240" t="e">
        <f>TRIM(MID(TRIM(Transportes!D241),1,FIND(CHAR(10),TRIM(Transportes!D241),1)-1))</f>
        <v>#VALUE!</v>
      </c>
      <c r="S240" t="str">
        <f>TRIM(IF(Transportes!F241="TRÁNSITO INTERRUMPIDO","Interrumpido",IF(Transportes!F241="TRÁNSITO RESTRINGIDO","Restringido","Normal")))</f>
        <v>Normal</v>
      </c>
      <c r="T240" t="e">
        <f>TRIM(IF(MID(TRIM(Transportes!H241),1,FIND("-",TRIM(Transportes!H241),1)-2)="Acción humana","H","F"))</f>
        <v>#VALUE!</v>
      </c>
      <c r="U240" s="38">
        <f>Transportes!G241</f>
        <v>0</v>
      </c>
    </row>
    <row r="241" spans="18:21">
      <c r="R241" t="e">
        <f>TRIM(MID(TRIM(Transportes!D242),1,FIND(CHAR(10),TRIM(Transportes!D242),1)-1))</f>
        <v>#VALUE!</v>
      </c>
      <c r="S241" t="str">
        <f>TRIM(IF(Transportes!F242="TRÁNSITO INTERRUMPIDO","Interrumpido",IF(Transportes!F242="TRÁNSITO RESTRINGIDO","Restringido","Normal")))</f>
        <v>Normal</v>
      </c>
      <c r="T241" t="e">
        <f>TRIM(IF(MID(TRIM(Transportes!H242),1,FIND("-",TRIM(Transportes!H242),1)-2)="Acción humana","H","F"))</f>
        <v>#VALUE!</v>
      </c>
      <c r="U241" s="38">
        <f>Transportes!G242</f>
        <v>0</v>
      </c>
    </row>
    <row r="242" spans="18:21">
      <c r="R242" t="e">
        <f>TRIM(MID(TRIM(Transportes!D243),1,FIND(CHAR(10),TRIM(Transportes!D243),1)-1))</f>
        <v>#VALUE!</v>
      </c>
      <c r="S242" t="str">
        <f>TRIM(IF(Transportes!F243="TRÁNSITO INTERRUMPIDO","Interrumpido",IF(Transportes!F243="TRÁNSITO RESTRINGIDO","Restringido","Normal")))</f>
        <v>Normal</v>
      </c>
      <c r="T242" t="e">
        <f>TRIM(IF(MID(TRIM(Transportes!H243),1,FIND("-",TRIM(Transportes!H243),1)-2)="Acción humana","H","F"))</f>
        <v>#VALUE!</v>
      </c>
      <c r="U242" s="38">
        <f>Transportes!G243</f>
        <v>0</v>
      </c>
    </row>
    <row r="243" spans="18:21">
      <c r="R243" t="e">
        <f>TRIM(MID(TRIM(Transportes!D244),1,FIND(CHAR(10),TRIM(Transportes!D244),1)-1))</f>
        <v>#VALUE!</v>
      </c>
      <c r="S243" t="str">
        <f>TRIM(IF(Transportes!F244="TRÁNSITO INTERRUMPIDO","Interrumpido",IF(Transportes!F244="TRÁNSITO RESTRINGIDO","Restringido","Normal")))</f>
        <v>Normal</v>
      </c>
      <c r="T243" t="e">
        <f>TRIM(IF(MID(TRIM(Transportes!H244),1,FIND("-",TRIM(Transportes!H244),1)-2)="Acción humana","H","F"))</f>
        <v>#VALUE!</v>
      </c>
      <c r="U243" s="38">
        <f>Transportes!G244</f>
        <v>0</v>
      </c>
    </row>
    <row r="244" spans="18:21">
      <c r="R244" t="e">
        <f>TRIM(MID(TRIM(Transportes!D245),1,FIND(CHAR(10),TRIM(Transportes!D245),1)-1))</f>
        <v>#VALUE!</v>
      </c>
      <c r="S244" t="str">
        <f>TRIM(IF(Transportes!F245="TRÁNSITO INTERRUMPIDO","Interrumpido",IF(Transportes!F245="TRÁNSITO RESTRINGIDO","Restringido","Normal")))</f>
        <v>Normal</v>
      </c>
      <c r="T244" t="e">
        <f>TRIM(IF(MID(TRIM(Transportes!H245),1,FIND("-",TRIM(Transportes!H245),1)-2)="Acción humana","H","F"))</f>
        <v>#VALUE!</v>
      </c>
      <c r="U244" s="38">
        <f>Transportes!G245</f>
        <v>0</v>
      </c>
    </row>
    <row r="245" spans="18:21">
      <c r="R245" t="e">
        <f>TRIM(MID(TRIM(Transportes!D246),1,FIND(CHAR(10),TRIM(Transportes!D246),1)-1))</f>
        <v>#VALUE!</v>
      </c>
      <c r="S245" t="str">
        <f>TRIM(IF(Transportes!F246="TRÁNSITO INTERRUMPIDO","Interrumpido",IF(Transportes!F246="TRÁNSITO RESTRINGIDO","Restringido","Normal")))</f>
        <v>Normal</v>
      </c>
      <c r="T245" t="e">
        <f>TRIM(IF(MID(TRIM(Transportes!H246),1,FIND("-",TRIM(Transportes!H246),1)-2)="Acción humana","H","F"))</f>
        <v>#VALUE!</v>
      </c>
      <c r="U245" s="38">
        <f>Transportes!G246</f>
        <v>0</v>
      </c>
    </row>
    <row r="246" spans="18:21">
      <c r="R246" t="e">
        <f>TRIM(MID(TRIM(Transportes!D247),1,FIND(CHAR(10),TRIM(Transportes!D247),1)-1))</f>
        <v>#VALUE!</v>
      </c>
      <c r="S246" t="str">
        <f>TRIM(IF(Transportes!F247="TRÁNSITO INTERRUMPIDO","Interrumpido",IF(Transportes!F247="TRÁNSITO RESTRINGIDO","Restringido","Normal")))</f>
        <v>Normal</v>
      </c>
      <c r="T246" t="e">
        <f>TRIM(IF(MID(TRIM(Transportes!H247),1,FIND("-",TRIM(Transportes!H247),1)-2)="Acción humana","H","F"))</f>
        <v>#VALUE!</v>
      </c>
      <c r="U246" s="38">
        <f>Transportes!G247</f>
        <v>0</v>
      </c>
    </row>
    <row r="247" spans="18:21">
      <c r="R247" t="e">
        <f>TRIM(MID(TRIM(Transportes!D248),1,FIND(CHAR(10),TRIM(Transportes!D248),1)-1))</f>
        <v>#VALUE!</v>
      </c>
      <c r="S247" t="str">
        <f>TRIM(IF(Transportes!F248="TRÁNSITO INTERRUMPIDO","Interrumpido",IF(Transportes!F248="TRÁNSITO RESTRINGIDO","Restringido","Normal")))</f>
        <v>Normal</v>
      </c>
      <c r="T247" t="e">
        <f>TRIM(IF(MID(TRIM(Transportes!H248),1,FIND("-",TRIM(Transportes!H248),1)-2)="Acción humana","H","F"))</f>
        <v>#VALUE!</v>
      </c>
      <c r="U247" s="38">
        <f>Transportes!G248</f>
        <v>0</v>
      </c>
    </row>
    <row r="248" spans="18:21">
      <c r="R248" t="e">
        <f>TRIM(MID(TRIM(Transportes!D249),1,FIND(CHAR(10),TRIM(Transportes!D249),1)-1))</f>
        <v>#VALUE!</v>
      </c>
      <c r="S248" t="str">
        <f>TRIM(IF(Transportes!F249="TRÁNSITO INTERRUMPIDO","Interrumpido",IF(Transportes!F249="TRÁNSITO RESTRINGIDO","Restringido","Normal")))</f>
        <v>Normal</v>
      </c>
      <c r="T248" t="e">
        <f>TRIM(IF(MID(TRIM(Transportes!H249),1,FIND("-",TRIM(Transportes!H249),1)-2)="Acción humana","H","F"))</f>
        <v>#VALUE!</v>
      </c>
      <c r="U248" s="38">
        <f>Transportes!G249</f>
        <v>0</v>
      </c>
    </row>
    <row r="249" spans="18:21">
      <c r="R249" t="e">
        <f>TRIM(MID(TRIM(Transportes!D250),1,FIND(CHAR(10),TRIM(Transportes!D250),1)-1))</f>
        <v>#VALUE!</v>
      </c>
      <c r="S249" t="str">
        <f>TRIM(IF(Transportes!F250="TRÁNSITO INTERRUMPIDO","Interrumpido",IF(Transportes!F250="TRÁNSITO RESTRINGIDO","Restringido","Normal")))</f>
        <v>Normal</v>
      </c>
      <c r="T249" t="e">
        <f>TRIM(IF(MID(TRIM(Transportes!H250),1,FIND("-",TRIM(Transportes!H250),1)-2)="Acción humana","H","F"))</f>
        <v>#VALUE!</v>
      </c>
      <c r="U249" s="38">
        <f>Transportes!G250</f>
        <v>0</v>
      </c>
    </row>
    <row r="250" spans="18:21">
      <c r="R250" t="e">
        <f>TRIM(MID(TRIM(Transportes!D251),1,FIND(CHAR(10),TRIM(Transportes!D251),1)-1))</f>
        <v>#VALUE!</v>
      </c>
      <c r="S250" t="str">
        <f>TRIM(IF(Transportes!F251="TRÁNSITO INTERRUMPIDO","Interrumpido",IF(Transportes!F251="TRÁNSITO RESTRINGIDO","Restringido","Normal")))</f>
        <v>Normal</v>
      </c>
      <c r="T250" t="e">
        <f>TRIM(IF(MID(TRIM(Transportes!H251),1,FIND("-",TRIM(Transportes!H251),1)-2)="Acción humana","H","F"))</f>
        <v>#VALUE!</v>
      </c>
      <c r="U250" s="38">
        <f>Transportes!G251</f>
        <v>0</v>
      </c>
    </row>
    <row r="251" spans="18:21">
      <c r="R251" t="e">
        <f>TRIM(MID(TRIM(Transportes!D252),1,FIND(CHAR(10),TRIM(Transportes!D252),1)-1))</f>
        <v>#VALUE!</v>
      </c>
      <c r="S251" t="str">
        <f>TRIM(IF(Transportes!F252="TRÁNSITO INTERRUMPIDO","Interrumpido",IF(Transportes!F252="TRÁNSITO RESTRINGIDO","Restringido","Normal")))</f>
        <v>Normal</v>
      </c>
      <c r="T251" t="e">
        <f>TRIM(IF(MID(TRIM(Transportes!H252),1,FIND("-",TRIM(Transportes!H252),1)-2)="Acción humana","H","F"))</f>
        <v>#VALUE!</v>
      </c>
      <c r="U251" s="38">
        <f>Transportes!G252</f>
        <v>0</v>
      </c>
    </row>
    <row r="252" spans="18:21">
      <c r="R252" t="e">
        <f>TRIM(MID(TRIM(Transportes!D253),1,FIND(CHAR(10),TRIM(Transportes!D253),1)-1))</f>
        <v>#VALUE!</v>
      </c>
      <c r="S252" t="str">
        <f>TRIM(IF(Transportes!F253="TRÁNSITO INTERRUMPIDO","Interrumpido",IF(Transportes!F253="TRÁNSITO RESTRINGIDO","Restringido","Normal")))</f>
        <v>Normal</v>
      </c>
      <c r="T252" t="e">
        <f>TRIM(IF(MID(TRIM(Transportes!H253),1,FIND("-",TRIM(Transportes!H253),1)-2)="Acción humana","H","F"))</f>
        <v>#VALUE!</v>
      </c>
      <c r="U252" s="38">
        <f>Transportes!G253</f>
        <v>0</v>
      </c>
    </row>
    <row r="253" spans="18:21">
      <c r="R253" t="e">
        <f>TRIM(MID(TRIM(Transportes!D254),1,FIND(CHAR(10),TRIM(Transportes!D254),1)-1))</f>
        <v>#VALUE!</v>
      </c>
      <c r="S253" t="str">
        <f>TRIM(IF(Transportes!F254="TRÁNSITO INTERRUMPIDO","Interrumpido",IF(Transportes!F254="TRÁNSITO RESTRINGIDO","Restringido","Normal")))</f>
        <v>Normal</v>
      </c>
      <c r="T253" t="e">
        <f>TRIM(IF(MID(TRIM(Transportes!H254),1,FIND("-",TRIM(Transportes!H254),1)-2)="Acción humana","H","F"))</f>
        <v>#VALUE!</v>
      </c>
      <c r="U253" s="38">
        <f>Transportes!G254</f>
        <v>0</v>
      </c>
    </row>
    <row r="254" spans="18:21">
      <c r="R254" t="e">
        <f>TRIM(MID(TRIM(Transportes!D255),1,FIND(CHAR(10),TRIM(Transportes!D255),1)-1))</f>
        <v>#VALUE!</v>
      </c>
      <c r="S254" t="str">
        <f>TRIM(IF(Transportes!F255="TRÁNSITO INTERRUMPIDO","Interrumpido",IF(Transportes!F255="TRÁNSITO RESTRINGIDO","Restringido","Normal")))</f>
        <v>Normal</v>
      </c>
      <c r="T254" t="e">
        <f>TRIM(IF(MID(TRIM(Transportes!H255),1,FIND("-",TRIM(Transportes!H255),1)-2)="Acción humana","H","F"))</f>
        <v>#VALUE!</v>
      </c>
      <c r="U254" s="38">
        <f>Transportes!G255</f>
        <v>0</v>
      </c>
    </row>
    <row r="255" spans="18:21">
      <c r="R255" t="e">
        <f>TRIM(MID(TRIM(Transportes!D256),1,FIND(CHAR(10),TRIM(Transportes!D256),1)-1))</f>
        <v>#VALUE!</v>
      </c>
      <c r="S255" t="str">
        <f>TRIM(IF(Transportes!F256="TRÁNSITO INTERRUMPIDO","Interrumpido",IF(Transportes!F256="TRÁNSITO RESTRINGIDO","Restringido","Normal")))</f>
        <v>Normal</v>
      </c>
      <c r="T255" t="e">
        <f>TRIM(IF(MID(TRIM(Transportes!H256),1,FIND("-",TRIM(Transportes!H256),1)-2)="Acción humana","H","F"))</f>
        <v>#VALUE!</v>
      </c>
      <c r="U255" s="38">
        <f>Transportes!G256</f>
        <v>0</v>
      </c>
    </row>
    <row r="256" spans="18:21">
      <c r="R256" t="e">
        <f>TRIM(MID(TRIM(Transportes!D257),1,FIND(CHAR(10),TRIM(Transportes!D257),1)-1))</f>
        <v>#VALUE!</v>
      </c>
      <c r="S256" t="str">
        <f>TRIM(IF(Transportes!F257="TRÁNSITO INTERRUMPIDO","Interrumpido",IF(Transportes!F257="TRÁNSITO RESTRINGIDO","Restringido","Normal")))</f>
        <v>Normal</v>
      </c>
      <c r="T256" t="e">
        <f>TRIM(IF(MID(TRIM(Transportes!H257),1,FIND("-",TRIM(Transportes!H257),1)-2)="Acción humana","H","F"))</f>
        <v>#VALUE!</v>
      </c>
      <c r="U256" s="38">
        <f>Transportes!G257</f>
        <v>0</v>
      </c>
    </row>
    <row r="257" spans="18:21">
      <c r="R257" t="e">
        <f>TRIM(MID(TRIM(Transportes!D258),1,FIND(CHAR(10),TRIM(Transportes!D258),1)-1))</f>
        <v>#VALUE!</v>
      </c>
      <c r="S257" t="str">
        <f>TRIM(IF(Transportes!F258="TRÁNSITO INTERRUMPIDO","Interrumpido",IF(Transportes!F258="TRÁNSITO RESTRINGIDO","Restringido","Normal")))</f>
        <v>Normal</v>
      </c>
      <c r="T257" t="e">
        <f>TRIM(IF(MID(TRIM(Transportes!H258),1,FIND("-",TRIM(Transportes!H258),1)-2)="Acción humana","H","F"))</f>
        <v>#VALUE!</v>
      </c>
      <c r="U257" s="38">
        <f>Transportes!G258</f>
        <v>0</v>
      </c>
    </row>
    <row r="258" spans="18:21">
      <c r="R258" t="e">
        <f>TRIM(MID(TRIM(Transportes!D259),1,FIND(CHAR(10),TRIM(Transportes!D259),1)-1))</f>
        <v>#VALUE!</v>
      </c>
      <c r="S258" t="str">
        <f>TRIM(IF(Transportes!F259="TRÁNSITO INTERRUMPIDO","Interrumpido",IF(Transportes!F259="TRÁNSITO RESTRINGIDO","Restringido","Normal")))</f>
        <v>Normal</v>
      </c>
      <c r="T258" t="e">
        <f>TRIM(IF(MID(TRIM(Transportes!H259),1,FIND("-",TRIM(Transportes!H259),1)-2)="Acción humana","H","F"))</f>
        <v>#VALUE!</v>
      </c>
      <c r="U258" s="38">
        <f>Transportes!G259</f>
        <v>0</v>
      </c>
    </row>
    <row r="259" spans="18:21">
      <c r="R259" t="e">
        <f>TRIM(MID(TRIM(Transportes!D260),1,FIND(CHAR(10),TRIM(Transportes!D260),1)-1))</f>
        <v>#VALUE!</v>
      </c>
      <c r="S259" t="str">
        <f>TRIM(IF(Transportes!F260="TRÁNSITO INTERRUMPIDO","Interrumpido",IF(Transportes!F260="TRÁNSITO RESTRINGIDO","Restringido","Normal")))</f>
        <v>Normal</v>
      </c>
      <c r="T259" t="e">
        <f>TRIM(IF(MID(TRIM(Transportes!H260),1,FIND("-",TRIM(Transportes!H260),1)-2)="Acción humana","H","F"))</f>
        <v>#VALUE!</v>
      </c>
      <c r="U259" s="38">
        <f>Transportes!G260</f>
        <v>0</v>
      </c>
    </row>
    <row r="260" spans="18:21">
      <c r="R260" t="e">
        <f>TRIM(MID(TRIM(Transportes!D261),1,FIND(CHAR(10),TRIM(Transportes!D261),1)-1))</f>
        <v>#VALUE!</v>
      </c>
      <c r="S260" t="str">
        <f>TRIM(IF(Transportes!F261="TRÁNSITO INTERRUMPIDO","Interrumpido",IF(Transportes!F261="TRÁNSITO RESTRINGIDO","Restringido","Normal")))</f>
        <v>Normal</v>
      </c>
      <c r="T260" t="e">
        <f>TRIM(IF(MID(TRIM(Transportes!H261),1,FIND("-",TRIM(Transportes!H261),1)-2)="Acción humana","H","F"))</f>
        <v>#VALUE!</v>
      </c>
      <c r="U260" s="38">
        <f>Transportes!G261</f>
        <v>0</v>
      </c>
    </row>
    <row r="261" spans="18:21">
      <c r="R261" t="e">
        <f>TRIM(MID(TRIM(Transportes!D262),1,FIND(CHAR(10),TRIM(Transportes!D262),1)-1))</f>
        <v>#VALUE!</v>
      </c>
      <c r="S261" t="str">
        <f>TRIM(IF(Transportes!F262="TRÁNSITO INTERRUMPIDO","Interrumpido",IF(Transportes!F262="TRÁNSITO RESTRINGIDO","Restringido","Normal")))</f>
        <v>Normal</v>
      </c>
      <c r="T261" t="e">
        <f>TRIM(IF(MID(TRIM(Transportes!H262),1,FIND("-",TRIM(Transportes!H262),1)-2)="Acción humana","H","F"))</f>
        <v>#VALUE!</v>
      </c>
      <c r="U261" s="38">
        <f>Transportes!G262</f>
        <v>0</v>
      </c>
    </row>
    <row r="262" spans="18:21">
      <c r="R262" t="e">
        <f>TRIM(MID(TRIM(Transportes!D263),1,FIND(CHAR(10),TRIM(Transportes!D263),1)-1))</f>
        <v>#VALUE!</v>
      </c>
      <c r="S262" t="str">
        <f>TRIM(IF(Transportes!F263="TRÁNSITO INTERRUMPIDO","Interrumpido",IF(Transportes!F263="TRÁNSITO RESTRINGIDO","Restringido","Normal")))</f>
        <v>Normal</v>
      </c>
      <c r="T262" t="e">
        <f>TRIM(IF(MID(TRIM(Transportes!H263),1,FIND("-",TRIM(Transportes!H263),1)-2)="Acción humana","H","F"))</f>
        <v>#VALUE!</v>
      </c>
      <c r="U262" s="38">
        <f>Transportes!G263</f>
        <v>0</v>
      </c>
    </row>
    <row r="263" spans="18:21">
      <c r="R263" t="e">
        <f>TRIM(MID(TRIM(Transportes!D264),1,FIND(CHAR(10),TRIM(Transportes!D264),1)-1))</f>
        <v>#VALUE!</v>
      </c>
      <c r="S263" t="str">
        <f>TRIM(IF(Transportes!F264="TRÁNSITO INTERRUMPIDO","Interrumpido",IF(Transportes!F264="TRÁNSITO RESTRINGIDO","Restringido","Normal")))</f>
        <v>Normal</v>
      </c>
      <c r="T263" t="e">
        <f>TRIM(IF(MID(TRIM(Transportes!H264),1,FIND("-",TRIM(Transportes!H264),1)-2)="Acción humana","H","F"))</f>
        <v>#VALUE!</v>
      </c>
      <c r="U263" s="38">
        <f>Transportes!G264</f>
        <v>0</v>
      </c>
    </row>
    <row r="264" spans="18:21">
      <c r="R264" t="e">
        <f>TRIM(MID(TRIM(Transportes!D265),1,FIND(CHAR(10),TRIM(Transportes!D265),1)-1))</f>
        <v>#VALUE!</v>
      </c>
      <c r="S264" t="str">
        <f>TRIM(IF(Transportes!F265="TRÁNSITO INTERRUMPIDO","Interrumpido",IF(Transportes!F265="TRÁNSITO RESTRINGIDO","Restringido","Normal")))</f>
        <v>Normal</v>
      </c>
      <c r="T264" t="e">
        <f>TRIM(IF(MID(TRIM(Transportes!H265),1,FIND("-",TRIM(Transportes!H265),1)-2)="Acción humana","H","F"))</f>
        <v>#VALUE!</v>
      </c>
      <c r="U264" s="38">
        <f>Transportes!G265</f>
        <v>0</v>
      </c>
    </row>
    <row r="265" spans="18:21">
      <c r="R265" t="e">
        <f>TRIM(MID(TRIM(Transportes!D266),1,FIND(CHAR(10),TRIM(Transportes!D266),1)-1))</f>
        <v>#VALUE!</v>
      </c>
      <c r="S265" t="str">
        <f>TRIM(IF(Transportes!F266="TRÁNSITO INTERRUMPIDO","Interrumpido",IF(Transportes!F266="TRÁNSITO RESTRINGIDO","Restringido","Normal")))</f>
        <v>Normal</v>
      </c>
      <c r="T265" t="e">
        <f>TRIM(IF(MID(TRIM(Transportes!H266),1,FIND("-",TRIM(Transportes!H266),1)-2)="Acción humana","H","F"))</f>
        <v>#VALUE!</v>
      </c>
      <c r="U265" s="38">
        <f>Transportes!G266</f>
        <v>0</v>
      </c>
    </row>
    <row r="266" spans="18:21">
      <c r="R266" t="e">
        <f>TRIM(MID(TRIM(Transportes!D267),1,FIND(CHAR(10),TRIM(Transportes!D267),1)-1))</f>
        <v>#VALUE!</v>
      </c>
      <c r="S266" t="str">
        <f>TRIM(IF(Transportes!F267="TRÁNSITO INTERRUMPIDO","Interrumpido",IF(Transportes!F267="TRÁNSITO RESTRINGIDO","Restringido","Normal")))</f>
        <v>Normal</v>
      </c>
      <c r="T266" t="e">
        <f>TRIM(IF(MID(TRIM(Transportes!H267),1,FIND("-",TRIM(Transportes!H267),1)-2)="Acción humana","H","F"))</f>
        <v>#VALUE!</v>
      </c>
      <c r="U266" s="38">
        <f>Transportes!G267</f>
        <v>0</v>
      </c>
    </row>
    <row r="267" spans="18:21">
      <c r="R267" t="e">
        <f>TRIM(MID(TRIM(Transportes!D268),1,FIND(CHAR(10),TRIM(Transportes!D268),1)-1))</f>
        <v>#VALUE!</v>
      </c>
      <c r="S267" t="str">
        <f>TRIM(IF(Transportes!F268="TRÁNSITO INTERRUMPIDO","Interrumpido",IF(Transportes!F268="TRÁNSITO RESTRINGIDO","Restringido","Normal")))</f>
        <v>Normal</v>
      </c>
      <c r="T267" t="e">
        <f>TRIM(IF(MID(TRIM(Transportes!H268),1,FIND("-",TRIM(Transportes!H268),1)-2)="Acción humana","H","F"))</f>
        <v>#VALUE!</v>
      </c>
      <c r="U267" s="38">
        <f>Transportes!G268</f>
        <v>0</v>
      </c>
    </row>
    <row r="268" spans="18:21">
      <c r="R268" t="e">
        <f>TRIM(MID(TRIM(Transportes!D269),1,FIND(CHAR(10),TRIM(Transportes!D269),1)-1))</f>
        <v>#VALUE!</v>
      </c>
      <c r="S268" t="str">
        <f>TRIM(IF(Transportes!F269="TRÁNSITO INTERRUMPIDO","Interrumpido",IF(Transportes!F269="TRÁNSITO RESTRINGIDO","Restringido","Normal")))</f>
        <v>Normal</v>
      </c>
      <c r="T268" t="e">
        <f>TRIM(IF(MID(TRIM(Transportes!H269),1,FIND("-",TRIM(Transportes!H269),1)-2)="Acción humana","H","F"))</f>
        <v>#VALUE!</v>
      </c>
      <c r="U268" s="38">
        <f>Transportes!G269</f>
        <v>0</v>
      </c>
    </row>
    <row r="269" spans="18:21">
      <c r="R269" t="e">
        <f>TRIM(MID(TRIM(Transportes!D270),1,FIND(CHAR(10),TRIM(Transportes!D270),1)-1))</f>
        <v>#VALUE!</v>
      </c>
      <c r="S269" t="str">
        <f>TRIM(IF(Transportes!F270="TRÁNSITO INTERRUMPIDO","Interrumpido",IF(Transportes!F270="TRÁNSITO RESTRINGIDO","Restringido","Normal")))</f>
        <v>Normal</v>
      </c>
      <c r="T269" t="e">
        <f>TRIM(IF(MID(TRIM(Transportes!H270),1,FIND("-",TRIM(Transportes!H270),1)-2)="Acción humana","H","F"))</f>
        <v>#VALUE!</v>
      </c>
      <c r="U269" s="38">
        <f>Transportes!G270</f>
        <v>0</v>
      </c>
    </row>
    <row r="270" spans="18:21">
      <c r="R270" t="e">
        <f>TRIM(MID(TRIM(Transportes!D271),1,FIND(CHAR(10),TRIM(Transportes!D271),1)-1))</f>
        <v>#VALUE!</v>
      </c>
      <c r="S270" t="str">
        <f>TRIM(IF(Transportes!F271="TRÁNSITO INTERRUMPIDO","Interrumpido",IF(Transportes!F271="TRÁNSITO RESTRINGIDO","Restringido","Normal")))</f>
        <v>Normal</v>
      </c>
      <c r="T270" t="e">
        <f>TRIM(IF(MID(TRIM(Transportes!H271),1,FIND("-",TRIM(Transportes!H271),1)-2)="Acción humana","H","F"))</f>
        <v>#VALUE!</v>
      </c>
      <c r="U270" s="38">
        <f>Transportes!G271</f>
        <v>0</v>
      </c>
    </row>
    <row r="271" spans="18:21">
      <c r="R271" t="e">
        <f>TRIM(MID(TRIM(Transportes!D272),1,FIND(CHAR(10),TRIM(Transportes!D272),1)-1))</f>
        <v>#VALUE!</v>
      </c>
      <c r="S271" t="str">
        <f>TRIM(IF(Transportes!F272="TRÁNSITO INTERRUMPIDO","Interrumpido",IF(Transportes!F272="TRÁNSITO RESTRINGIDO","Restringido","Normal")))</f>
        <v>Normal</v>
      </c>
      <c r="T271" t="e">
        <f>TRIM(IF(MID(TRIM(Transportes!H272),1,FIND("-",TRIM(Transportes!H272),1)-2)="Acción humana","H","F"))</f>
        <v>#VALUE!</v>
      </c>
      <c r="U271" s="38">
        <f>Transportes!G272</f>
        <v>0</v>
      </c>
    </row>
    <row r="272" spans="18:21">
      <c r="R272" t="e">
        <f>TRIM(MID(TRIM(Transportes!D273),1,FIND(CHAR(10),TRIM(Transportes!D273),1)-1))</f>
        <v>#VALUE!</v>
      </c>
      <c r="S272" t="str">
        <f>TRIM(IF(Transportes!F273="TRÁNSITO INTERRUMPIDO","Interrumpido",IF(Transportes!F273="TRÁNSITO RESTRINGIDO","Restringido","Normal")))</f>
        <v>Normal</v>
      </c>
      <c r="T272" t="e">
        <f>TRIM(IF(MID(TRIM(Transportes!H273),1,FIND("-",TRIM(Transportes!H273),1)-2)="Acción humana","H","F"))</f>
        <v>#VALUE!</v>
      </c>
      <c r="U272" s="38">
        <f>Transportes!G273</f>
        <v>0</v>
      </c>
    </row>
    <row r="273" spans="18:21">
      <c r="R273" t="e">
        <f>TRIM(MID(TRIM(Transportes!D274),1,FIND(CHAR(10),TRIM(Transportes!D274),1)-1))</f>
        <v>#VALUE!</v>
      </c>
      <c r="S273" t="str">
        <f>TRIM(IF(Transportes!F274="TRÁNSITO INTERRUMPIDO","Interrumpido",IF(Transportes!F274="TRÁNSITO RESTRINGIDO","Restringido","Normal")))</f>
        <v>Normal</v>
      </c>
      <c r="T273" t="e">
        <f>TRIM(IF(MID(TRIM(Transportes!H274),1,FIND("-",TRIM(Transportes!H274),1)-2)="Acción humana","H","F"))</f>
        <v>#VALUE!</v>
      </c>
      <c r="U273" s="38">
        <f>Transportes!G274</f>
        <v>0</v>
      </c>
    </row>
    <row r="274" spans="18:21">
      <c r="R274" t="e">
        <f>TRIM(MID(TRIM(Transportes!D275),1,FIND(CHAR(10),TRIM(Transportes!D275),1)-1))</f>
        <v>#VALUE!</v>
      </c>
      <c r="S274" t="str">
        <f>TRIM(IF(Transportes!F275="TRÁNSITO INTERRUMPIDO","Interrumpido",IF(Transportes!F275="TRÁNSITO RESTRINGIDO","Restringido","Normal")))</f>
        <v>Normal</v>
      </c>
      <c r="T274" t="e">
        <f>TRIM(IF(MID(TRIM(Transportes!H275),1,FIND("-",TRIM(Transportes!H275),1)-2)="Acción humana","H","F"))</f>
        <v>#VALUE!</v>
      </c>
      <c r="U274" s="38">
        <f>Transportes!G275</f>
        <v>0</v>
      </c>
    </row>
    <row r="275" spans="18:21">
      <c r="R275" t="e">
        <f>TRIM(MID(TRIM(Transportes!D276),1,FIND(CHAR(10),TRIM(Transportes!D276),1)-1))</f>
        <v>#VALUE!</v>
      </c>
      <c r="S275" t="str">
        <f>TRIM(IF(Transportes!F276="TRÁNSITO INTERRUMPIDO","Interrumpido",IF(Transportes!F276="TRÁNSITO RESTRINGIDO","Restringido","Normal")))</f>
        <v>Normal</v>
      </c>
      <c r="T275" t="e">
        <f>TRIM(IF(MID(TRIM(Transportes!H276),1,FIND("-",TRIM(Transportes!H276),1)-2)="Acción humana","H","F"))</f>
        <v>#VALUE!</v>
      </c>
      <c r="U275" s="38">
        <f>Transportes!G276</f>
        <v>0</v>
      </c>
    </row>
    <row r="276" spans="18:21">
      <c r="R276" t="e">
        <f>TRIM(MID(TRIM(Transportes!D277),1,FIND(CHAR(10),TRIM(Transportes!D277),1)-1))</f>
        <v>#VALUE!</v>
      </c>
      <c r="S276" t="str">
        <f>TRIM(IF(Transportes!F277="TRÁNSITO INTERRUMPIDO","Interrumpido",IF(Transportes!F277="TRÁNSITO RESTRINGIDO","Restringido","Normal")))</f>
        <v>Normal</v>
      </c>
      <c r="T276" t="e">
        <f>TRIM(IF(MID(TRIM(Transportes!H277),1,FIND("-",TRIM(Transportes!H277),1)-2)="Acción humana","H","F"))</f>
        <v>#VALUE!</v>
      </c>
      <c r="U276" s="38">
        <f>Transportes!G277</f>
        <v>0</v>
      </c>
    </row>
    <row r="277" spans="18:21">
      <c r="R277" t="e">
        <f>TRIM(MID(TRIM(Transportes!D278),1,FIND(CHAR(10),TRIM(Transportes!D278),1)-1))</f>
        <v>#VALUE!</v>
      </c>
      <c r="S277" t="str">
        <f>TRIM(IF(Transportes!F278="TRÁNSITO INTERRUMPIDO","Interrumpido",IF(Transportes!F278="TRÁNSITO RESTRINGIDO","Restringido","Normal")))</f>
        <v>Normal</v>
      </c>
      <c r="T277" t="e">
        <f>TRIM(IF(MID(TRIM(Transportes!H278),1,FIND("-",TRIM(Transportes!H278),1)-2)="Acción humana","H","F"))</f>
        <v>#VALUE!</v>
      </c>
      <c r="U277" s="38">
        <f>Transportes!G278</f>
        <v>0</v>
      </c>
    </row>
    <row r="278" spans="18:21">
      <c r="R278" t="e">
        <f>TRIM(MID(TRIM(Transportes!D279),1,FIND(CHAR(10),TRIM(Transportes!D279),1)-1))</f>
        <v>#VALUE!</v>
      </c>
      <c r="S278" t="str">
        <f>TRIM(IF(Transportes!F279="TRÁNSITO INTERRUMPIDO","Interrumpido",IF(Transportes!F279="TRÁNSITO RESTRINGIDO","Restringido","Normal")))</f>
        <v>Normal</v>
      </c>
      <c r="T278" t="e">
        <f>TRIM(IF(MID(TRIM(Transportes!H279),1,FIND("-",TRIM(Transportes!H279),1)-2)="Acción humana","H","F"))</f>
        <v>#VALUE!</v>
      </c>
      <c r="U278" s="38">
        <f>Transportes!G279</f>
        <v>0</v>
      </c>
    </row>
    <row r="279" spans="18:21">
      <c r="R279" t="e">
        <f>TRIM(MID(TRIM(Transportes!D280),1,FIND(CHAR(10),TRIM(Transportes!D280),1)-1))</f>
        <v>#VALUE!</v>
      </c>
      <c r="S279" t="str">
        <f>TRIM(IF(Transportes!F280="TRÁNSITO INTERRUMPIDO","Interrumpido",IF(Transportes!F280="TRÁNSITO RESTRINGIDO","Restringido","Normal")))</f>
        <v>Normal</v>
      </c>
      <c r="T279" t="e">
        <f>TRIM(IF(MID(TRIM(Transportes!H280),1,FIND("-",TRIM(Transportes!H280),1)-2)="Acción humana","H","F"))</f>
        <v>#VALUE!</v>
      </c>
      <c r="U279" s="38">
        <f>Transportes!G280</f>
        <v>0</v>
      </c>
    </row>
    <row r="280" spans="18:21">
      <c r="R280" t="e">
        <f>TRIM(MID(TRIM(Transportes!D281),1,FIND(CHAR(10),TRIM(Transportes!D281),1)-1))</f>
        <v>#VALUE!</v>
      </c>
      <c r="S280" t="str">
        <f>TRIM(IF(Transportes!F281="TRÁNSITO INTERRUMPIDO","Interrumpido",IF(Transportes!F281="TRÁNSITO RESTRINGIDO","Restringido","Normal")))</f>
        <v>Normal</v>
      </c>
      <c r="T280" t="e">
        <f>TRIM(IF(MID(TRIM(Transportes!H281),1,FIND("-",TRIM(Transportes!H281),1)-2)="Acción humana","H","F"))</f>
        <v>#VALUE!</v>
      </c>
      <c r="U280" s="38">
        <f>Transportes!G281</f>
        <v>0</v>
      </c>
    </row>
    <row r="281" spans="18:21">
      <c r="R281" t="e">
        <f>TRIM(MID(TRIM(Transportes!D282),1,FIND(CHAR(10),TRIM(Transportes!D282),1)-1))</f>
        <v>#VALUE!</v>
      </c>
      <c r="S281" t="str">
        <f>TRIM(IF(Transportes!F282="TRÁNSITO INTERRUMPIDO","Interrumpido",IF(Transportes!F282="TRÁNSITO RESTRINGIDO","Restringido","Normal")))</f>
        <v>Normal</v>
      </c>
      <c r="T281" t="e">
        <f>TRIM(IF(MID(TRIM(Transportes!H282),1,FIND("-",TRIM(Transportes!H282),1)-2)="Acción humana","H","F"))</f>
        <v>#VALUE!</v>
      </c>
      <c r="U281" s="38">
        <f>Transportes!G282</f>
        <v>0</v>
      </c>
    </row>
    <row r="282" spans="18:21">
      <c r="R282" t="e">
        <f>TRIM(MID(TRIM(Transportes!D283),1,FIND(CHAR(10),TRIM(Transportes!D283),1)-1))</f>
        <v>#VALUE!</v>
      </c>
      <c r="S282" t="str">
        <f>TRIM(IF(Transportes!F283="TRÁNSITO INTERRUMPIDO","Interrumpido",IF(Transportes!F283="TRÁNSITO RESTRINGIDO","Restringido","Normal")))</f>
        <v>Normal</v>
      </c>
      <c r="T282" t="e">
        <f>TRIM(IF(MID(TRIM(Transportes!H283),1,FIND("-",TRIM(Transportes!H283),1)-2)="Acción humana","H","F"))</f>
        <v>#VALUE!</v>
      </c>
      <c r="U282" s="38">
        <f>Transportes!G283</f>
        <v>0</v>
      </c>
    </row>
    <row r="283" spans="18:21">
      <c r="R283" t="e">
        <f>TRIM(MID(TRIM(Transportes!D284),1,FIND(CHAR(10),TRIM(Transportes!D284),1)-1))</f>
        <v>#VALUE!</v>
      </c>
      <c r="S283" t="str">
        <f>TRIM(IF(Transportes!F284="TRÁNSITO INTERRUMPIDO","Interrumpido",IF(Transportes!F284="TRÁNSITO RESTRINGIDO","Restringido","Normal")))</f>
        <v>Normal</v>
      </c>
      <c r="T283" t="e">
        <f>TRIM(IF(MID(TRIM(Transportes!H284),1,FIND("-",TRIM(Transportes!H284),1)-2)="Acción humana","H","F"))</f>
        <v>#VALUE!</v>
      </c>
      <c r="U283" s="38">
        <f>Transportes!G284</f>
        <v>0</v>
      </c>
    </row>
    <row r="284" spans="18:21">
      <c r="R284" t="e">
        <f>TRIM(MID(TRIM(Transportes!D285),1,FIND(CHAR(10),TRIM(Transportes!D285),1)-1))</f>
        <v>#VALUE!</v>
      </c>
      <c r="S284" t="str">
        <f>TRIM(IF(Transportes!F285="TRÁNSITO INTERRUMPIDO","Interrumpido",IF(Transportes!F285="TRÁNSITO RESTRINGIDO","Restringido","Normal")))</f>
        <v>Normal</v>
      </c>
      <c r="T284" t="e">
        <f>TRIM(IF(MID(TRIM(Transportes!H285),1,FIND("-",TRIM(Transportes!H285),1)-2)="Acción humana","H","F"))</f>
        <v>#VALUE!</v>
      </c>
      <c r="U284" s="38">
        <f>Transportes!G285</f>
        <v>0</v>
      </c>
    </row>
    <row r="285" spans="18:21">
      <c r="R285" t="e">
        <f>TRIM(MID(TRIM(Transportes!D286),1,FIND(CHAR(10),TRIM(Transportes!D286),1)-1))</f>
        <v>#VALUE!</v>
      </c>
      <c r="S285" t="str">
        <f>TRIM(IF(Transportes!F286="TRÁNSITO INTERRUMPIDO","Interrumpido",IF(Transportes!F286="TRÁNSITO RESTRINGIDO","Restringido","Normal")))</f>
        <v>Normal</v>
      </c>
      <c r="T285" t="e">
        <f>TRIM(IF(MID(TRIM(Transportes!H286),1,FIND("-",TRIM(Transportes!H286),1)-2)="Acción humana","H","F"))</f>
        <v>#VALUE!</v>
      </c>
      <c r="U285" s="38">
        <f>Transportes!G286</f>
        <v>0</v>
      </c>
    </row>
    <row r="286" spans="18:21">
      <c r="R286" t="e">
        <f>TRIM(MID(TRIM(Transportes!D287),1,FIND(CHAR(10),TRIM(Transportes!D287),1)-1))</f>
        <v>#VALUE!</v>
      </c>
      <c r="S286" t="str">
        <f>TRIM(IF(Transportes!F287="TRÁNSITO INTERRUMPIDO","Interrumpido",IF(Transportes!F287="TRÁNSITO RESTRINGIDO","Restringido","Normal")))</f>
        <v>Normal</v>
      </c>
      <c r="T286" t="e">
        <f>TRIM(IF(MID(TRIM(Transportes!H287),1,FIND("-",TRIM(Transportes!H287),1)-2)="Acción humana","H","F"))</f>
        <v>#VALUE!</v>
      </c>
      <c r="U286" s="38">
        <f>Transportes!G287</f>
        <v>0</v>
      </c>
    </row>
    <row r="287" spans="18:21">
      <c r="R287" t="e">
        <f>TRIM(MID(TRIM(Transportes!D288),1,FIND(CHAR(10),TRIM(Transportes!D288),1)-1))</f>
        <v>#VALUE!</v>
      </c>
      <c r="S287" t="str">
        <f>TRIM(IF(Transportes!F288="TRÁNSITO INTERRUMPIDO","Interrumpido",IF(Transportes!F288="TRÁNSITO RESTRINGIDO","Restringido","Normal")))</f>
        <v>Normal</v>
      </c>
      <c r="T287" t="e">
        <f>TRIM(IF(MID(TRIM(Transportes!H288),1,FIND("-",TRIM(Transportes!H288),1)-2)="Acción humana","H","F"))</f>
        <v>#VALUE!</v>
      </c>
      <c r="U287" s="38">
        <f>Transportes!G288</f>
        <v>0</v>
      </c>
    </row>
    <row r="288" spans="18:21">
      <c r="R288" t="e">
        <f>TRIM(MID(TRIM(Transportes!D289),1,FIND(CHAR(10),TRIM(Transportes!D289),1)-1))</f>
        <v>#VALUE!</v>
      </c>
      <c r="S288" t="str">
        <f>TRIM(IF(Transportes!F289="TRÁNSITO INTERRUMPIDO","Interrumpido",IF(Transportes!F289="TRÁNSITO RESTRINGIDO","Restringido","Normal")))</f>
        <v>Normal</v>
      </c>
      <c r="T288" t="e">
        <f>TRIM(IF(MID(TRIM(Transportes!H289),1,FIND("-",TRIM(Transportes!H289),1)-2)="Acción humana","H","F"))</f>
        <v>#VALUE!</v>
      </c>
      <c r="U288" s="38">
        <f>Transportes!G289</f>
        <v>0</v>
      </c>
    </row>
    <row r="289" spans="18:21">
      <c r="R289" t="e">
        <f>TRIM(MID(TRIM(Transportes!D290),1,FIND(CHAR(10),TRIM(Transportes!D290),1)-1))</f>
        <v>#VALUE!</v>
      </c>
      <c r="S289" t="str">
        <f>TRIM(IF(Transportes!F290="TRÁNSITO INTERRUMPIDO","Interrumpido",IF(Transportes!F290="TRÁNSITO RESTRINGIDO","Restringido","Normal")))</f>
        <v>Normal</v>
      </c>
      <c r="T289" t="e">
        <f>TRIM(IF(MID(TRIM(Transportes!H290),1,FIND("-",TRIM(Transportes!H290),1)-2)="Acción humana","H","F"))</f>
        <v>#VALUE!</v>
      </c>
      <c r="U289" s="38">
        <f>Transportes!G290</f>
        <v>0</v>
      </c>
    </row>
    <row r="290" spans="18:21">
      <c r="R290" t="e">
        <f>TRIM(MID(TRIM(Transportes!D291),1,FIND(CHAR(10),TRIM(Transportes!D291),1)-1))</f>
        <v>#VALUE!</v>
      </c>
      <c r="S290" t="str">
        <f>TRIM(IF(Transportes!F291="TRÁNSITO INTERRUMPIDO","Interrumpido",IF(Transportes!F291="TRÁNSITO RESTRINGIDO","Restringido","Normal")))</f>
        <v>Normal</v>
      </c>
      <c r="T290" t="e">
        <f>TRIM(IF(MID(TRIM(Transportes!H291),1,FIND("-",TRIM(Transportes!H291),1)-2)="Acción humana","H","F"))</f>
        <v>#VALUE!</v>
      </c>
      <c r="U290" s="38">
        <f>Transportes!G291</f>
        <v>0</v>
      </c>
    </row>
    <row r="291" spans="18:21">
      <c r="R291" t="e">
        <f>TRIM(MID(TRIM(Transportes!D292),1,FIND(CHAR(10),TRIM(Transportes!D292),1)-1))</f>
        <v>#VALUE!</v>
      </c>
      <c r="S291" t="str">
        <f>TRIM(IF(Transportes!F292="TRÁNSITO INTERRUMPIDO","Interrumpido",IF(Transportes!F292="TRÁNSITO RESTRINGIDO","Restringido","Normal")))</f>
        <v>Normal</v>
      </c>
      <c r="T291" t="e">
        <f>TRIM(IF(MID(TRIM(Transportes!H292),1,FIND("-",TRIM(Transportes!H292),1)-2)="Acción humana","H","F"))</f>
        <v>#VALUE!</v>
      </c>
      <c r="U291" s="38">
        <f>Transportes!G292</f>
        <v>0</v>
      </c>
    </row>
    <row r="292" spans="18:21">
      <c r="R292" t="e">
        <f>TRIM(MID(TRIM(Transportes!D293),1,FIND(CHAR(10),TRIM(Transportes!D293),1)-1))</f>
        <v>#VALUE!</v>
      </c>
      <c r="S292" t="str">
        <f>TRIM(IF(Transportes!F293="TRÁNSITO INTERRUMPIDO","Interrumpido",IF(Transportes!F293="TRÁNSITO RESTRINGIDO","Restringido","Normal")))</f>
        <v>Normal</v>
      </c>
      <c r="T292" t="e">
        <f>TRIM(IF(MID(TRIM(Transportes!H293),1,FIND("-",TRIM(Transportes!H293),1)-2)="Acción humana","H","F"))</f>
        <v>#VALUE!</v>
      </c>
      <c r="U292" s="38">
        <f>Transportes!G293</f>
        <v>0</v>
      </c>
    </row>
    <row r="293" spans="18:21">
      <c r="R293" t="e">
        <f>TRIM(MID(TRIM(Transportes!D294),1,FIND(CHAR(10),TRIM(Transportes!D294),1)-1))</f>
        <v>#VALUE!</v>
      </c>
      <c r="S293" t="str">
        <f>TRIM(IF(Transportes!F294="TRÁNSITO INTERRUMPIDO","Interrumpido",IF(Transportes!F294="TRÁNSITO RESTRINGIDO","Restringido","Normal")))</f>
        <v>Normal</v>
      </c>
      <c r="T293" t="e">
        <f>TRIM(IF(MID(TRIM(Transportes!H294),1,FIND("-",TRIM(Transportes!H294),1)-2)="Acción humana","H","F"))</f>
        <v>#VALUE!</v>
      </c>
      <c r="U293" s="38">
        <f>Transportes!G294</f>
        <v>0</v>
      </c>
    </row>
    <row r="294" spans="18:21">
      <c r="R294" t="e">
        <f>TRIM(MID(TRIM(Transportes!D295),1,FIND(CHAR(10),TRIM(Transportes!D295),1)-1))</f>
        <v>#VALUE!</v>
      </c>
      <c r="S294" t="str">
        <f>TRIM(IF(Transportes!F295="TRÁNSITO INTERRUMPIDO","Interrumpido",IF(Transportes!F295="TRÁNSITO RESTRINGIDO","Restringido","Normal")))</f>
        <v>Normal</v>
      </c>
      <c r="T294" t="e">
        <f>TRIM(IF(MID(TRIM(Transportes!H295),1,FIND("-",TRIM(Transportes!H295),1)-2)="Acción humana","H","F"))</f>
        <v>#VALUE!</v>
      </c>
      <c r="U294" s="38">
        <f>Transportes!G295</f>
        <v>0</v>
      </c>
    </row>
    <row r="295" spans="18:21">
      <c r="R295" t="e">
        <f>TRIM(MID(TRIM(Transportes!D296),1,FIND(CHAR(10),TRIM(Transportes!D296),1)-1))</f>
        <v>#VALUE!</v>
      </c>
      <c r="S295" t="str">
        <f>TRIM(IF(Transportes!F296="TRÁNSITO INTERRUMPIDO","Interrumpido",IF(Transportes!F296="TRÁNSITO RESTRINGIDO","Restringido","Normal")))</f>
        <v>Normal</v>
      </c>
      <c r="T295" t="e">
        <f>TRIM(IF(MID(TRIM(Transportes!H296),1,FIND("-",TRIM(Transportes!H296),1)-2)="Acción humana","H","F"))</f>
        <v>#VALUE!</v>
      </c>
      <c r="U295" s="38">
        <f>Transportes!G296</f>
        <v>0</v>
      </c>
    </row>
    <row r="296" spans="18:21">
      <c r="R296" t="e">
        <f>TRIM(MID(TRIM(Transportes!D297),1,FIND(CHAR(10),TRIM(Transportes!D297),1)-1))</f>
        <v>#VALUE!</v>
      </c>
      <c r="S296" t="str">
        <f>TRIM(IF(Transportes!F297="TRÁNSITO INTERRUMPIDO","Interrumpido",IF(Transportes!F297="TRÁNSITO RESTRINGIDO","Restringido","Normal")))</f>
        <v>Normal</v>
      </c>
      <c r="T296" t="e">
        <f>TRIM(IF(MID(TRIM(Transportes!H297),1,FIND("-",TRIM(Transportes!H297),1)-2)="Acción humana","H","F"))</f>
        <v>#VALUE!</v>
      </c>
      <c r="U296" s="38">
        <f>Transportes!G297</f>
        <v>0</v>
      </c>
    </row>
    <row r="297" spans="18:21">
      <c r="R297" t="e">
        <f>TRIM(MID(TRIM(Transportes!D298),1,FIND(CHAR(10),TRIM(Transportes!D298),1)-1))</f>
        <v>#VALUE!</v>
      </c>
      <c r="S297" t="str">
        <f>TRIM(IF(Transportes!F298="TRÁNSITO INTERRUMPIDO","Interrumpido",IF(Transportes!F298="TRÁNSITO RESTRINGIDO","Restringido","Normal")))</f>
        <v>Normal</v>
      </c>
      <c r="T297" t="e">
        <f>TRIM(IF(MID(TRIM(Transportes!H298),1,FIND("-",TRIM(Transportes!H298),1)-2)="Acción humana","H","F"))</f>
        <v>#VALUE!</v>
      </c>
      <c r="U297" s="38">
        <f>Transportes!G298</f>
        <v>0</v>
      </c>
    </row>
    <row r="298" spans="18:21">
      <c r="R298" t="e">
        <f>TRIM(MID(TRIM(Transportes!D299),1,FIND(CHAR(10),TRIM(Transportes!D299),1)-1))</f>
        <v>#VALUE!</v>
      </c>
      <c r="S298" t="str">
        <f>TRIM(IF(Transportes!F299="TRÁNSITO INTERRUMPIDO","Interrumpido",IF(Transportes!F299="TRÁNSITO RESTRINGIDO","Restringido","Normal")))</f>
        <v>Normal</v>
      </c>
      <c r="T298" t="e">
        <f>TRIM(IF(MID(TRIM(Transportes!H299),1,FIND("-",TRIM(Transportes!H299),1)-2)="Acción humana","H","F"))</f>
        <v>#VALUE!</v>
      </c>
      <c r="U298" s="38">
        <f>Transportes!G299</f>
        <v>0</v>
      </c>
    </row>
    <row r="299" spans="18:21">
      <c r="R299" t="e">
        <f>TRIM(MID(TRIM(Transportes!D300),1,FIND(CHAR(10),TRIM(Transportes!D300),1)-1))</f>
        <v>#VALUE!</v>
      </c>
      <c r="S299" t="str">
        <f>TRIM(IF(Transportes!F300="TRÁNSITO INTERRUMPIDO","Interrumpido",IF(Transportes!F300="TRÁNSITO RESTRINGIDO","Restringido","Normal")))</f>
        <v>Normal</v>
      </c>
      <c r="T299" t="e">
        <f>TRIM(IF(MID(TRIM(Transportes!H300),1,FIND("-",TRIM(Transportes!H300),1)-2)="Acción humana","H","F"))</f>
        <v>#VALUE!</v>
      </c>
      <c r="U299" s="38">
        <f>Transportes!G300</f>
        <v>0</v>
      </c>
    </row>
    <row r="300" spans="18:21">
      <c r="R300" t="e">
        <f>TRIM(MID(TRIM(Transportes!D301),1,FIND(CHAR(10),TRIM(Transportes!D301),1)-1))</f>
        <v>#VALUE!</v>
      </c>
      <c r="S300" t="str">
        <f>TRIM(IF(Transportes!F301="TRÁNSITO INTERRUMPIDO","Interrumpido",IF(Transportes!F301="TRÁNSITO RESTRINGIDO","Restringido","Normal")))</f>
        <v>Normal</v>
      </c>
      <c r="T300" t="e">
        <f>TRIM(IF(MID(TRIM(Transportes!H301),1,FIND("-",TRIM(Transportes!H301),1)-2)="Acción humana","H","F"))</f>
        <v>#VALUE!</v>
      </c>
      <c r="U300" s="38">
        <f>Transportes!G301</f>
        <v>0</v>
      </c>
    </row>
    <row r="301" spans="18:21">
      <c r="R301" t="e">
        <f>TRIM(MID(TRIM(Transportes!D302),1,FIND(CHAR(10),TRIM(Transportes!D302),1)-1))</f>
        <v>#VALUE!</v>
      </c>
      <c r="S301" t="str">
        <f>TRIM(IF(Transportes!F302="TRÁNSITO INTERRUMPIDO","Interrumpido",IF(Transportes!F302="TRÁNSITO RESTRINGIDO","Restringido","Normal")))</f>
        <v>Normal</v>
      </c>
      <c r="T301" t="e">
        <f>TRIM(IF(MID(TRIM(Transportes!H302),1,FIND("-",TRIM(Transportes!H302),1)-2)="Acción humana","H","F"))</f>
        <v>#VALUE!</v>
      </c>
      <c r="U301" s="38">
        <f>Transportes!G302</f>
        <v>0</v>
      </c>
    </row>
    <row r="302" spans="18:21">
      <c r="R302" t="e">
        <f>TRIM(MID(TRIM(Transportes!D303),1,FIND(CHAR(10),TRIM(Transportes!D303),1)-1))</f>
        <v>#VALUE!</v>
      </c>
      <c r="S302" t="str">
        <f>TRIM(IF(Transportes!F303="TRÁNSITO INTERRUMPIDO","Interrumpido",IF(Transportes!F303="TRÁNSITO RESTRINGIDO","Restringido","Normal")))</f>
        <v>Normal</v>
      </c>
      <c r="T302" t="e">
        <f>TRIM(IF(MID(TRIM(Transportes!H303),1,FIND("-",TRIM(Transportes!H303),1)-2)="Acción humana","H","F"))</f>
        <v>#VALUE!</v>
      </c>
      <c r="U302" s="38">
        <f>Transportes!G303</f>
        <v>0</v>
      </c>
    </row>
    <row r="303" spans="18:21">
      <c r="R303" t="e">
        <f>TRIM(MID(TRIM(Transportes!D304),1,FIND(CHAR(10),TRIM(Transportes!D304),1)-1))</f>
        <v>#VALUE!</v>
      </c>
      <c r="S303" t="str">
        <f>TRIM(IF(Transportes!F304="TRÁNSITO INTERRUMPIDO","Interrumpido",IF(Transportes!F304="TRÁNSITO RESTRINGIDO","Restringido","Normal")))</f>
        <v>Normal</v>
      </c>
      <c r="T303" t="e">
        <f>TRIM(IF(MID(TRIM(Transportes!H304),1,FIND("-",TRIM(Transportes!H304),1)-2)="Acción humana","H","F"))</f>
        <v>#VALUE!</v>
      </c>
      <c r="U303" s="38">
        <f>Transportes!G304</f>
        <v>0</v>
      </c>
    </row>
    <row r="304" spans="18:21">
      <c r="R304" t="e">
        <f>TRIM(MID(TRIM(Transportes!D305),1,FIND(CHAR(10),TRIM(Transportes!D305),1)-1))</f>
        <v>#VALUE!</v>
      </c>
      <c r="S304" t="str">
        <f>TRIM(IF(Transportes!F305="TRÁNSITO INTERRUMPIDO","Interrumpido",IF(Transportes!F305="TRÁNSITO RESTRINGIDO","Restringido","Normal")))</f>
        <v>Normal</v>
      </c>
      <c r="T304" t="e">
        <f>TRIM(IF(MID(TRIM(Transportes!H305),1,FIND("-",TRIM(Transportes!H305),1)-2)="Acción humana","H","F"))</f>
        <v>#VALUE!</v>
      </c>
      <c r="U304" s="38">
        <f>Transportes!G305</f>
        <v>0</v>
      </c>
    </row>
    <row r="305" spans="18:21">
      <c r="R305" t="e">
        <f>TRIM(MID(TRIM(Transportes!D306),1,FIND(CHAR(10),TRIM(Transportes!D306),1)-1))</f>
        <v>#VALUE!</v>
      </c>
      <c r="S305" t="str">
        <f>TRIM(IF(Transportes!F306="TRÁNSITO INTERRUMPIDO","Interrumpido",IF(Transportes!F306="TRÁNSITO RESTRINGIDO","Restringido","Normal")))</f>
        <v>Normal</v>
      </c>
      <c r="T305" t="e">
        <f>TRIM(IF(MID(TRIM(Transportes!H306),1,FIND("-",TRIM(Transportes!H306),1)-2)="Acción humana","H","F"))</f>
        <v>#VALUE!</v>
      </c>
      <c r="U305" s="38">
        <f>Transportes!G306</f>
        <v>0</v>
      </c>
    </row>
    <row r="306" spans="18:21">
      <c r="R306" t="e">
        <f>TRIM(MID(TRIM(Transportes!D307),1,FIND(CHAR(10),TRIM(Transportes!D307),1)-1))</f>
        <v>#VALUE!</v>
      </c>
      <c r="S306" t="str">
        <f>TRIM(IF(Transportes!F307="TRÁNSITO INTERRUMPIDO","Interrumpido",IF(Transportes!F307="TRÁNSITO RESTRINGIDO","Restringido","Normal")))</f>
        <v>Normal</v>
      </c>
      <c r="T306" t="e">
        <f>TRIM(IF(MID(TRIM(Transportes!H307),1,FIND("-",TRIM(Transportes!H307),1)-2)="Acción humana","H","F"))</f>
        <v>#VALUE!</v>
      </c>
      <c r="U306" s="38">
        <f>Transportes!G307</f>
        <v>0</v>
      </c>
    </row>
    <row r="307" spans="18:21">
      <c r="R307" t="e">
        <f>TRIM(MID(TRIM(Transportes!D308),1,FIND(CHAR(10),TRIM(Transportes!D308),1)-1))</f>
        <v>#VALUE!</v>
      </c>
      <c r="S307" t="str">
        <f>TRIM(IF(Transportes!F308="TRÁNSITO INTERRUMPIDO","Interrumpido",IF(Transportes!F308="TRÁNSITO RESTRINGIDO","Restringido","Normal")))</f>
        <v>Normal</v>
      </c>
      <c r="T307" t="e">
        <f>TRIM(IF(MID(TRIM(Transportes!H308),1,FIND("-",TRIM(Transportes!H308),1)-2)="Acción humana","H","F"))</f>
        <v>#VALUE!</v>
      </c>
      <c r="U307" s="38">
        <f>Transportes!G308</f>
        <v>0</v>
      </c>
    </row>
    <row r="308" spans="18:21">
      <c r="R308" t="e">
        <f>TRIM(MID(TRIM(Transportes!D309),1,FIND(CHAR(10),TRIM(Transportes!D309),1)-1))</f>
        <v>#VALUE!</v>
      </c>
      <c r="S308" t="str">
        <f>TRIM(IF(Transportes!F309="TRÁNSITO INTERRUMPIDO","Interrumpido",IF(Transportes!F309="TRÁNSITO RESTRINGIDO","Restringido","Normal")))</f>
        <v>Normal</v>
      </c>
      <c r="T308" t="e">
        <f>TRIM(IF(MID(TRIM(Transportes!H309),1,FIND("-",TRIM(Transportes!H309),1)-2)="Acción humana","H","F"))</f>
        <v>#VALUE!</v>
      </c>
      <c r="U308" s="38">
        <f>Transportes!G309</f>
        <v>0</v>
      </c>
    </row>
    <row r="309" spans="18:21">
      <c r="R309" t="e">
        <f>TRIM(MID(TRIM(Transportes!D310),1,FIND(CHAR(10),TRIM(Transportes!D310),1)-1))</f>
        <v>#VALUE!</v>
      </c>
      <c r="S309" t="str">
        <f>TRIM(IF(Transportes!F310="TRÁNSITO INTERRUMPIDO","Interrumpido",IF(Transportes!F310="TRÁNSITO RESTRINGIDO","Restringido","Normal")))</f>
        <v>Normal</v>
      </c>
      <c r="T309" t="e">
        <f>TRIM(IF(MID(TRIM(Transportes!H310),1,FIND("-",TRIM(Transportes!H310),1)-2)="Acción humana","H","F"))</f>
        <v>#VALUE!</v>
      </c>
      <c r="U309" s="38">
        <f>Transportes!G310</f>
        <v>0</v>
      </c>
    </row>
    <row r="310" spans="18:21">
      <c r="R310" t="e">
        <f>TRIM(MID(TRIM(Transportes!D311),1,FIND(CHAR(10),TRIM(Transportes!D311),1)-1))</f>
        <v>#VALUE!</v>
      </c>
      <c r="S310" t="str">
        <f>TRIM(IF(Transportes!F311="TRÁNSITO INTERRUMPIDO","Interrumpido",IF(Transportes!F311="TRÁNSITO RESTRINGIDO","Restringido","Normal")))</f>
        <v>Normal</v>
      </c>
      <c r="T310" t="e">
        <f>TRIM(IF(MID(TRIM(Transportes!H311),1,FIND("-",TRIM(Transportes!H311),1)-2)="Acción humana","H","F"))</f>
        <v>#VALUE!</v>
      </c>
      <c r="U310" s="38">
        <f>Transportes!G311</f>
        <v>0</v>
      </c>
    </row>
    <row r="311" spans="18:21">
      <c r="R311" t="e">
        <f>TRIM(MID(TRIM(Transportes!D312),1,FIND(CHAR(10),TRIM(Transportes!D312),1)-1))</f>
        <v>#VALUE!</v>
      </c>
      <c r="S311" t="str">
        <f>TRIM(IF(Transportes!F312="TRÁNSITO INTERRUMPIDO","Interrumpido",IF(Transportes!F312="TRÁNSITO RESTRINGIDO","Restringido","Normal")))</f>
        <v>Normal</v>
      </c>
      <c r="T311" t="e">
        <f>TRIM(IF(MID(TRIM(Transportes!H312),1,FIND("-",TRIM(Transportes!H312),1)-2)="Acción humana","H","F"))</f>
        <v>#VALUE!</v>
      </c>
      <c r="U311" s="38">
        <f>Transportes!G312</f>
        <v>0</v>
      </c>
    </row>
    <row r="312" spans="18:21">
      <c r="R312" t="e">
        <f>TRIM(MID(TRIM(Transportes!D313),1,FIND(CHAR(10),TRIM(Transportes!D313),1)-1))</f>
        <v>#VALUE!</v>
      </c>
      <c r="S312" t="str">
        <f>TRIM(IF(Transportes!F313="TRÁNSITO INTERRUMPIDO","Interrumpido",IF(Transportes!F313="TRÁNSITO RESTRINGIDO","Restringido","Normal")))</f>
        <v>Normal</v>
      </c>
      <c r="T312" t="e">
        <f>TRIM(IF(MID(TRIM(Transportes!H313),1,FIND("-",TRIM(Transportes!H313),1)-2)="Acción humana","H","F"))</f>
        <v>#VALUE!</v>
      </c>
      <c r="U312" s="38">
        <f>Transportes!G313</f>
        <v>0</v>
      </c>
    </row>
    <row r="313" spans="18:21">
      <c r="R313" t="e">
        <f>TRIM(MID(TRIM(Transportes!D314),1,FIND(CHAR(10),TRIM(Transportes!D314),1)-1))</f>
        <v>#VALUE!</v>
      </c>
      <c r="S313" t="str">
        <f>TRIM(IF(Transportes!F314="TRÁNSITO INTERRUMPIDO","Interrumpido",IF(Transportes!F314="TRÁNSITO RESTRINGIDO","Restringido","Normal")))</f>
        <v>Normal</v>
      </c>
      <c r="T313" t="e">
        <f>TRIM(IF(MID(TRIM(Transportes!H314),1,FIND("-",TRIM(Transportes!H314),1)-2)="Acción humana","H","F"))</f>
        <v>#VALUE!</v>
      </c>
      <c r="U313" s="38">
        <f>Transportes!G314</f>
        <v>0</v>
      </c>
    </row>
    <row r="314" spans="18:21">
      <c r="R314" t="e">
        <f>TRIM(MID(TRIM(Transportes!D315),1,FIND(CHAR(10),TRIM(Transportes!D315),1)-1))</f>
        <v>#VALUE!</v>
      </c>
      <c r="S314" t="str">
        <f>TRIM(IF(Transportes!F315="TRÁNSITO INTERRUMPIDO","Interrumpido",IF(Transportes!F315="TRÁNSITO RESTRINGIDO","Restringido","Normal")))</f>
        <v>Normal</v>
      </c>
      <c r="T314" t="e">
        <f>TRIM(IF(MID(TRIM(Transportes!H315),1,FIND("-",TRIM(Transportes!H315),1)-2)="Acción humana","H","F"))</f>
        <v>#VALUE!</v>
      </c>
      <c r="U314" s="38">
        <f>Transportes!G315</f>
        <v>0</v>
      </c>
    </row>
    <row r="315" spans="18:21">
      <c r="R315" t="e">
        <f>TRIM(MID(TRIM(Transportes!D316),1,FIND(CHAR(10),TRIM(Transportes!D316),1)-1))</f>
        <v>#VALUE!</v>
      </c>
      <c r="S315" t="str">
        <f>TRIM(IF(Transportes!F316="TRÁNSITO INTERRUMPIDO","Interrumpido",IF(Transportes!F316="TRÁNSITO RESTRINGIDO","Restringido","Normal")))</f>
        <v>Normal</v>
      </c>
      <c r="T315" t="e">
        <f>TRIM(IF(MID(TRIM(Transportes!H316),1,FIND("-",TRIM(Transportes!H316),1)-2)="Acción humana","H","F"))</f>
        <v>#VALUE!</v>
      </c>
      <c r="U315" s="38">
        <f>Transportes!G316</f>
        <v>0</v>
      </c>
    </row>
    <row r="316" spans="18:21">
      <c r="R316" t="e">
        <f>TRIM(MID(TRIM(Transportes!D317),1,FIND(CHAR(10),TRIM(Transportes!D317),1)-1))</f>
        <v>#VALUE!</v>
      </c>
      <c r="S316" t="str">
        <f>TRIM(IF(Transportes!F317="TRÁNSITO INTERRUMPIDO","Interrumpido",IF(Transportes!F317="TRÁNSITO RESTRINGIDO","Restringido","Normal")))</f>
        <v>Normal</v>
      </c>
      <c r="T316" t="e">
        <f>TRIM(IF(MID(TRIM(Transportes!H317),1,FIND("-",TRIM(Transportes!H317),1)-2)="Acción humana","H","F"))</f>
        <v>#VALUE!</v>
      </c>
      <c r="U316" s="38">
        <f>Transportes!G317</f>
        <v>0</v>
      </c>
    </row>
    <row r="317" spans="18:21">
      <c r="R317" t="e">
        <f>TRIM(MID(TRIM(Transportes!D318),1,FIND(CHAR(10),TRIM(Transportes!D318),1)-1))</f>
        <v>#VALUE!</v>
      </c>
      <c r="S317" t="str">
        <f>TRIM(IF(Transportes!F318="TRÁNSITO INTERRUMPIDO","Interrumpido",IF(Transportes!F318="TRÁNSITO RESTRINGIDO","Restringido","Normal")))</f>
        <v>Normal</v>
      </c>
      <c r="T317" t="e">
        <f>TRIM(IF(MID(TRIM(Transportes!H318),1,FIND("-",TRIM(Transportes!H318),1)-2)="Acción humana","H","F"))</f>
        <v>#VALUE!</v>
      </c>
      <c r="U317" s="38">
        <f>Transportes!G318</f>
        <v>0</v>
      </c>
    </row>
    <row r="318" spans="18:21">
      <c r="R318" t="e">
        <f>TRIM(MID(TRIM(Transportes!D319),1,FIND(CHAR(10),TRIM(Transportes!D319),1)-1))</f>
        <v>#VALUE!</v>
      </c>
      <c r="S318" t="str">
        <f>TRIM(IF(Transportes!F319="TRÁNSITO INTERRUMPIDO","Interrumpido",IF(Transportes!F319="TRÁNSITO RESTRINGIDO","Restringido","Normal")))</f>
        <v>Normal</v>
      </c>
      <c r="T318" t="e">
        <f>TRIM(IF(MID(TRIM(Transportes!H319),1,FIND("-",TRIM(Transportes!H319),1)-2)="Acción humana","H","F"))</f>
        <v>#VALUE!</v>
      </c>
      <c r="U318" s="38">
        <f>Transportes!G319</f>
        <v>0</v>
      </c>
    </row>
    <row r="319" spans="18:21">
      <c r="R319" t="e">
        <f>TRIM(MID(TRIM(Transportes!D320),1,FIND(CHAR(10),TRIM(Transportes!D320),1)-1))</f>
        <v>#VALUE!</v>
      </c>
      <c r="S319" t="str">
        <f>TRIM(IF(Transportes!F320="TRÁNSITO INTERRUMPIDO","Interrumpido",IF(Transportes!F320="TRÁNSITO RESTRINGIDO","Restringido","Normal")))</f>
        <v>Normal</v>
      </c>
      <c r="T319" t="e">
        <f>TRIM(IF(MID(TRIM(Transportes!H320),1,FIND("-",TRIM(Transportes!H320),1)-2)="Acción humana","H","F"))</f>
        <v>#VALUE!</v>
      </c>
      <c r="U319" s="38">
        <f>Transportes!G320</f>
        <v>0</v>
      </c>
    </row>
    <row r="320" spans="18:21">
      <c r="R320" t="e">
        <f>TRIM(MID(TRIM(Transportes!D321),1,FIND(CHAR(10),TRIM(Transportes!D321),1)-1))</f>
        <v>#VALUE!</v>
      </c>
      <c r="S320" t="str">
        <f>TRIM(IF(Transportes!F321="TRÁNSITO INTERRUMPIDO","Interrumpido",IF(Transportes!F321="TRÁNSITO RESTRINGIDO","Restringido","Normal")))</f>
        <v>Normal</v>
      </c>
      <c r="T320" t="e">
        <f>TRIM(IF(MID(TRIM(Transportes!H321),1,FIND("-",TRIM(Transportes!H321),1)-2)="Acción humana","H","F"))</f>
        <v>#VALUE!</v>
      </c>
      <c r="U320" s="38">
        <f>Transportes!G321</f>
        <v>0</v>
      </c>
    </row>
    <row r="321" spans="18:21">
      <c r="R321" t="e">
        <f>TRIM(MID(TRIM(Transportes!D322),1,FIND(CHAR(10),TRIM(Transportes!D322),1)-1))</f>
        <v>#VALUE!</v>
      </c>
      <c r="S321" t="str">
        <f>TRIM(IF(Transportes!F322="TRÁNSITO INTERRUMPIDO","Interrumpido",IF(Transportes!F322="TRÁNSITO RESTRINGIDO","Restringido","Normal")))</f>
        <v>Normal</v>
      </c>
      <c r="T321" t="e">
        <f>TRIM(IF(MID(TRIM(Transportes!H322),1,FIND("-",TRIM(Transportes!H322),1)-2)="Acción humana","H","F"))</f>
        <v>#VALUE!</v>
      </c>
      <c r="U321" s="38">
        <f>Transportes!G322</f>
        <v>0</v>
      </c>
    </row>
    <row r="322" spans="18:21">
      <c r="R322" t="e">
        <f>TRIM(MID(TRIM(Transportes!D323),1,FIND(CHAR(10),TRIM(Transportes!D323),1)-1))</f>
        <v>#VALUE!</v>
      </c>
      <c r="S322" t="str">
        <f>TRIM(IF(Transportes!F323="TRÁNSITO INTERRUMPIDO","Interrumpido",IF(Transportes!F323="TRÁNSITO RESTRINGIDO","Restringido","Normal")))</f>
        <v>Normal</v>
      </c>
      <c r="T322" t="e">
        <f>TRIM(IF(MID(TRIM(Transportes!H323),1,FIND("-",TRIM(Transportes!H323),1)-2)="Acción humana","H","F"))</f>
        <v>#VALUE!</v>
      </c>
      <c r="U322" s="38">
        <f>Transportes!G323</f>
        <v>0</v>
      </c>
    </row>
    <row r="323" spans="18:21">
      <c r="R323" t="e">
        <f>TRIM(MID(TRIM(Transportes!D324),1,FIND(CHAR(10),TRIM(Transportes!D324),1)-1))</f>
        <v>#VALUE!</v>
      </c>
      <c r="S323" t="str">
        <f>TRIM(IF(Transportes!F324="TRÁNSITO INTERRUMPIDO","Interrumpido",IF(Transportes!F324="TRÁNSITO RESTRINGIDO","Restringido","Normal")))</f>
        <v>Normal</v>
      </c>
      <c r="T323" t="e">
        <f>TRIM(IF(MID(TRIM(Transportes!H324),1,FIND("-",TRIM(Transportes!H324),1)-2)="Acción humana","H","F"))</f>
        <v>#VALUE!</v>
      </c>
      <c r="U323" s="38">
        <f>Transportes!G324</f>
        <v>0</v>
      </c>
    </row>
    <row r="324" spans="18:21">
      <c r="R324" t="e">
        <f>TRIM(MID(TRIM(Transportes!D325),1,FIND(CHAR(10),TRIM(Transportes!D325),1)-1))</f>
        <v>#VALUE!</v>
      </c>
      <c r="S324" t="str">
        <f>TRIM(IF(Transportes!F325="TRÁNSITO INTERRUMPIDO","Interrumpido",IF(Transportes!F325="TRÁNSITO RESTRINGIDO","Restringido","Normal")))</f>
        <v>Normal</v>
      </c>
      <c r="T324" t="e">
        <f>TRIM(IF(MID(TRIM(Transportes!H325),1,FIND("-",TRIM(Transportes!H325),1)-2)="Acción humana","H","F"))</f>
        <v>#VALUE!</v>
      </c>
      <c r="U324" s="38">
        <f>Transportes!G325</f>
        <v>0</v>
      </c>
    </row>
    <row r="325" spans="18:21">
      <c r="R325" t="e">
        <f>TRIM(MID(TRIM(Transportes!D326),1,FIND(CHAR(10),TRIM(Transportes!D326),1)-1))</f>
        <v>#VALUE!</v>
      </c>
      <c r="S325" t="str">
        <f>TRIM(IF(Transportes!F326="TRÁNSITO INTERRUMPIDO","Interrumpido",IF(Transportes!F326="TRÁNSITO RESTRINGIDO","Restringido","Normal")))</f>
        <v>Normal</v>
      </c>
      <c r="T325" t="e">
        <f>TRIM(IF(MID(TRIM(Transportes!H326),1,FIND("-",TRIM(Transportes!H326),1)-2)="Acción humana","H","F"))</f>
        <v>#VALUE!</v>
      </c>
      <c r="U325" s="38">
        <f>Transportes!G326</f>
        <v>0</v>
      </c>
    </row>
    <row r="326" spans="18:21">
      <c r="R326" t="e">
        <f>TRIM(MID(TRIM(Transportes!D327),1,FIND(CHAR(10),TRIM(Transportes!D327),1)-1))</f>
        <v>#VALUE!</v>
      </c>
      <c r="S326" t="str">
        <f>TRIM(IF(Transportes!F327="TRÁNSITO INTERRUMPIDO","Interrumpido",IF(Transportes!F327="TRÁNSITO RESTRINGIDO","Restringido","Normal")))</f>
        <v>Normal</v>
      </c>
      <c r="T326" t="e">
        <f>TRIM(IF(MID(TRIM(Transportes!H327),1,FIND("-",TRIM(Transportes!H327),1)-2)="Acción humana","H","F"))</f>
        <v>#VALUE!</v>
      </c>
      <c r="U326" s="38">
        <f>Transportes!G327</f>
        <v>0</v>
      </c>
    </row>
    <row r="327" spans="18:21">
      <c r="R327" t="e">
        <f>TRIM(MID(TRIM(Transportes!D328),1,FIND(CHAR(10),TRIM(Transportes!D328),1)-1))</f>
        <v>#VALUE!</v>
      </c>
      <c r="S327" t="str">
        <f>TRIM(IF(Transportes!F328="TRÁNSITO INTERRUMPIDO","Interrumpido",IF(Transportes!F328="TRÁNSITO RESTRINGIDO","Restringido","Normal")))</f>
        <v>Normal</v>
      </c>
      <c r="T327" t="e">
        <f>TRIM(IF(MID(TRIM(Transportes!H328),1,FIND("-",TRIM(Transportes!H328),1)-2)="Acción humana","H","F"))</f>
        <v>#VALUE!</v>
      </c>
      <c r="U327" s="38">
        <f>Transportes!G328</f>
        <v>0</v>
      </c>
    </row>
    <row r="328" spans="18:21">
      <c r="R328" t="e">
        <f>TRIM(MID(TRIM(Transportes!D329),1,FIND(CHAR(10),TRIM(Transportes!D329),1)-1))</f>
        <v>#VALUE!</v>
      </c>
      <c r="S328" t="str">
        <f>TRIM(IF(Transportes!F329="TRÁNSITO INTERRUMPIDO","Interrumpido",IF(Transportes!F329="TRÁNSITO RESTRINGIDO","Restringido","Normal")))</f>
        <v>Normal</v>
      </c>
      <c r="T328" t="e">
        <f>TRIM(IF(MID(TRIM(Transportes!H329),1,FIND("-",TRIM(Transportes!H329),1)-2)="Acción humana","H","F"))</f>
        <v>#VALUE!</v>
      </c>
      <c r="U328" s="38">
        <f>Transportes!G329</f>
        <v>0</v>
      </c>
    </row>
    <row r="329" spans="18:21">
      <c r="R329" t="e">
        <f>TRIM(MID(TRIM(Transportes!D330),1,FIND(CHAR(10),TRIM(Transportes!D330),1)-1))</f>
        <v>#VALUE!</v>
      </c>
      <c r="S329" t="str">
        <f>TRIM(IF(Transportes!F330="TRÁNSITO INTERRUMPIDO","Interrumpido",IF(Transportes!F330="TRÁNSITO RESTRINGIDO","Restringido","Normal")))</f>
        <v>Normal</v>
      </c>
      <c r="T329" t="e">
        <f>TRIM(IF(MID(TRIM(Transportes!H330),1,FIND("-",TRIM(Transportes!H330),1)-2)="Acción humana","H","F"))</f>
        <v>#VALUE!</v>
      </c>
      <c r="U329" s="38">
        <f>Transportes!G330</f>
        <v>0</v>
      </c>
    </row>
    <row r="330" spans="18:21">
      <c r="R330" t="e">
        <f>TRIM(MID(TRIM(Transportes!D331),1,FIND(CHAR(10),TRIM(Transportes!D331),1)-1))</f>
        <v>#VALUE!</v>
      </c>
      <c r="S330" t="str">
        <f>TRIM(IF(Transportes!F331="TRÁNSITO INTERRUMPIDO","Interrumpido",IF(Transportes!F331="TRÁNSITO RESTRINGIDO","Restringido","Normal")))</f>
        <v>Normal</v>
      </c>
      <c r="T330" t="e">
        <f>TRIM(IF(MID(TRIM(Transportes!H331),1,FIND("-",TRIM(Transportes!H331),1)-2)="Acción humana","H","F"))</f>
        <v>#VALUE!</v>
      </c>
      <c r="U330" s="38">
        <f>Transportes!G331</f>
        <v>0</v>
      </c>
    </row>
    <row r="331" spans="18:21">
      <c r="R331" t="e">
        <f>TRIM(MID(TRIM(Transportes!D332),1,FIND(CHAR(10),TRIM(Transportes!D332),1)-1))</f>
        <v>#VALUE!</v>
      </c>
      <c r="S331" t="str">
        <f>TRIM(IF(Transportes!F332="TRÁNSITO INTERRUMPIDO","Interrumpido",IF(Transportes!F332="TRÁNSITO RESTRINGIDO","Restringido","Normal")))</f>
        <v>Normal</v>
      </c>
      <c r="T331" t="e">
        <f>TRIM(IF(MID(TRIM(Transportes!H332),1,FIND("-",TRIM(Transportes!H332),1)-2)="Acción humana","H","F"))</f>
        <v>#VALUE!</v>
      </c>
      <c r="U331" s="38">
        <f>Transportes!G332</f>
        <v>0</v>
      </c>
    </row>
    <row r="332" spans="18:21">
      <c r="R332" t="e">
        <f>TRIM(MID(TRIM(Transportes!D333),1,FIND(CHAR(10),TRIM(Transportes!D333),1)-1))</f>
        <v>#VALUE!</v>
      </c>
      <c r="S332" t="str">
        <f>TRIM(IF(Transportes!F333="TRÁNSITO INTERRUMPIDO","Interrumpido",IF(Transportes!F333="TRÁNSITO RESTRINGIDO","Restringido","Normal")))</f>
        <v>Normal</v>
      </c>
      <c r="T332" t="e">
        <f>TRIM(IF(MID(TRIM(Transportes!H333),1,FIND("-",TRIM(Transportes!H333),1)-2)="Acción humana","H","F"))</f>
        <v>#VALUE!</v>
      </c>
      <c r="U332" s="38">
        <f>Transportes!G333</f>
        <v>0</v>
      </c>
    </row>
    <row r="333" spans="18:21">
      <c r="R333" t="e">
        <f>TRIM(MID(TRIM(Transportes!D334),1,FIND(CHAR(10),TRIM(Transportes!D334),1)-1))</f>
        <v>#VALUE!</v>
      </c>
      <c r="S333" t="str">
        <f>TRIM(IF(Transportes!F334="TRÁNSITO INTERRUMPIDO","Interrumpido",IF(Transportes!F334="TRÁNSITO RESTRINGIDO","Restringido","Normal")))</f>
        <v>Normal</v>
      </c>
      <c r="T333" t="e">
        <f>TRIM(IF(MID(TRIM(Transportes!H334),1,FIND("-",TRIM(Transportes!H334),1)-2)="Acción humana","H","F"))</f>
        <v>#VALUE!</v>
      </c>
      <c r="U333" s="38">
        <f>Transportes!G334</f>
        <v>0</v>
      </c>
    </row>
    <row r="334" spans="18:21">
      <c r="R334" t="e">
        <f>TRIM(MID(TRIM(Transportes!D335),1,FIND(CHAR(10),TRIM(Transportes!D335),1)-1))</f>
        <v>#VALUE!</v>
      </c>
      <c r="S334" t="str">
        <f>TRIM(IF(Transportes!F335="TRÁNSITO INTERRUMPIDO","Interrumpido",IF(Transportes!F335="TRÁNSITO RESTRINGIDO","Restringido","Normal")))</f>
        <v>Normal</v>
      </c>
      <c r="T334" t="e">
        <f>TRIM(IF(MID(TRIM(Transportes!H335),1,FIND("-",TRIM(Transportes!H335),1)-2)="Acción humana","H","F"))</f>
        <v>#VALUE!</v>
      </c>
      <c r="U334" s="38">
        <f>Transportes!G335</f>
        <v>0</v>
      </c>
    </row>
    <row r="335" spans="18:21">
      <c r="R335" t="e">
        <f>TRIM(MID(TRIM(Transportes!D336),1,FIND(CHAR(10),TRIM(Transportes!D336),1)-1))</f>
        <v>#VALUE!</v>
      </c>
      <c r="S335" t="str">
        <f>TRIM(IF(Transportes!F336="TRÁNSITO INTERRUMPIDO","Interrumpido",IF(Transportes!F336="TRÁNSITO RESTRINGIDO","Restringido","Normal")))</f>
        <v>Normal</v>
      </c>
      <c r="T335" t="e">
        <f>TRIM(IF(MID(TRIM(Transportes!H336),1,FIND("-",TRIM(Transportes!H336),1)-2)="Acción humana","H","F"))</f>
        <v>#VALUE!</v>
      </c>
      <c r="U335" s="38">
        <f>Transportes!G336</f>
        <v>0</v>
      </c>
    </row>
    <row r="336" spans="18:21">
      <c r="R336" t="e">
        <f>TRIM(MID(TRIM(Transportes!D337),1,FIND(CHAR(10),TRIM(Transportes!D337),1)-1))</f>
        <v>#VALUE!</v>
      </c>
      <c r="S336" t="str">
        <f>TRIM(IF(Transportes!F337="TRÁNSITO INTERRUMPIDO","Interrumpido",IF(Transportes!F337="TRÁNSITO RESTRINGIDO","Restringido","Normal")))</f>
        <v>Normal</v>
      </c>
      <c r="T336" t="e">
        <f>TRIM(IF(MID(TRIM(Transportes!H337),1,FIND("-",TRIM(Transportes!H337),1)-2)="Acción humana","H","F"))</f>
        <v>#VALUE!</v>
      </c>
      <c r="U336" s="38">
        <f>Transportes!G337</f>
        <v>0</v>
      </c>
    </row>
    <row r="337" spans="18:21">
      <c r="R337" t="e">
        <f>TRIM(MID(TRIM(Transportes!D338),1,FIND(CHAR(10),TRIM(Transportes!D338),1)-1))</f>
        <v>#VALUE!</v>
      </c>
      <c r="S337" t="str">
        <f>TRIM(IF(Transportes!F338="TRÁNSITO INTERRUMPIDO","Interrumpido",IF(Transportes!F338="TRÁNSITO RESTRINGIDO","Restringido","Normal")))</f>
        <v>Normal</v>
      </c>
      <c r="T337" t="e">
        <f>TRIM(IF(MID(TRIM(Transportes!H338),1,FIND("-",TRIM(Transportes!H338),1)-2)="Acción humana","H","F"))</f>
        <v>#VALUE!</v>
      </c>
      <c r="U337" s="38">
        <f>Transportes!G338</f>
        <v>0</v>
      </c>
    </row>
    <row r="338" spans="18:21">
      <c r="R338" t="e">
        <f>TRIM(MID(TRIM(Transportes!D339),1,FIND(CHAR(10),TRIM(Transportes!D339),1)-1))</f>
        <v>#VALUE!</v>
      </c>
      <c r="S338" t="str">
        <f>TRIM(IF(Transportes!F339="TRÁNSITO INTERRUMPIDO","Interrumpido",IF(Transportes!F339="TRÁNSITO RESTRINGIDO","Restringido","Normal")))</f>
        <v>Normal</v>
      </c>
      <c r="T338" t="e">
        <f>TRIM(IF(MID(TRIM(Transportes!H339),1,FIND("-",TRIM(Transportes!H339),1)-2)="Acción humana","H","F"))</f>
        <v>#VALUE!</v>
      </c>
      <c r="U338" s="38">
        <f>Transportes!G339</f>
        <v>0</v>
      </c>
    </row>
    <row r="339" spans="18:21">
      <c r="R339" t="e">
        <f>TRIM(MID(TRIM(Transportes!D340),1,FIND(CHAR(10),TRIM(Transportes!D340),1)-1))</f>
        <v>#VALUE!</v>
      </c>
      <c r="S339" t="str">
        <f>TRIM(IF(Transportes!F340="TRÁNSITO INTERRUMPIDO","Interrumpido",IF(Transportes!F340="TRÁNSITO RESTRINGIDO","Restringido","Normal")))</f>
        <v>Normal</v>
      </c>
      <c r="T339" t="e">
        <f>TRIM(IF(MID(TRIM(Transportes!H340),1,FIND("-",TRIM(Transportes!H340),1)-2)="Acción humana","H","F"))</f>
        <v>#VALUE!</v>
      </c>
      <c r="U339" s="38">
        <f>Transportes!G340</f>
        <v>0</v>
      </c>
    </row>
    <row r="340" spans="18:21">
      <c r="R340" t="e">
        <f>TRIM(MID(TRIM(Transportes!D341),1,FIND(CHAR(10),TRIM(Transportes!D341),1)-1))</f>
        <v>#VALUE!</v>
      </c>
      <c r="S340" t="str">
        <f>TRIM(IF(Transportes!F341="TRÁNSITO INTERRUMPIDO","Interrumpido",IF(Transportes!F341="TRÁNSITO RESTRINGIDO","Restringido","Normal")))</f>
        <v>Normal</v>
      </c>
      <c r="T340" t="e">
        <f>TRIM(IF(MID(TRIM(Transportes!H341),1,FIND("-",TRIM(Transportes!H341),1)-2)="Acción humana","H","F"))</f>
        <v>#VALUE!</v>
      </c>
      <c r="U340" s="38">
        <f>Transportes!G341</f>
        <v>0</v>
      </c>
    </row>
    <row r="341" spans="18:21">
      <c r="R341" t="e">
        <f>TRIM(MID(TRIM(Transportes!D342),1,FIND(CHAR(10),TRIM(Transportes!D342),1)-1))</f>
        <v>#VALUE!</v>
      </c>
      <c r="S341" t="str">
        <f>TRIM(IF(Transportes!F342="TRÁNSITO INTERRUMPIDO","Interrumpido",IF(Transportes!F342="TRÁNSITO RESTRINGIDO","Restringido","Normal")))</f>
        <v>Normal</v>
      </c>
      <c r="T341" t="e">
        <f>TRIM(IF(MID(TRIM(Transportes!H342),1,FIND("-",TRIM(Transportes!H342),1)-2)="Acción humana","H","F"))</f>
        <v>#VALUE!</v>
      </c>
      <c r="U341" s="38">
        <f>Transportes!G342</f>
        <v>0</v>
      </c>
    </row>
    <row r="342" spans="18:21">
      <c r="R342" t="e">
        <f>TRIM(MID(TRIM(Transportes!D343),1,FIND(CHAR(10),TRIM(Transportes!D343),1)-1))</f>
        <v>#VALUE!</v>
      </c>
      <c r="S342" t="str">
        <f>TRIM(IF(Transportes!F343="TRÁNSITO INTERRUMPIDO","Interrumpido",IF(Transportes!F343="TRÁNSITO RESTRINGIDO","Restringido","Normal")))</f>
        <v>Normal</v>
      </c>
      <c r="T342" t="e">
        <f>TRIM(IF(MID(TRIM(Transportes!H343),1,FIND("-",TRIM(Transportes!H343),1)-2)="Acción humana","H","F"))</f>
        <v>#VALUE!</v>
      </c>
      <c r="U342" s="38">
        <f>Transportes!G343</f>
        <v>0</v>
      </c>
    </row>
    <row r="343" spans="18:21">
      <c r="R343" t="e">
        <f>TRIM(MID(TRIM(Transportes!D344),1,FIND(CHAR(10),TRIM(Transportes!D344),1)-1))</f>
        <v>#VALUE!</v>
      </c>
      <c r="S343" t="str">
        <f>TRIM(IF(Transportes!F344="TRÁNSITO INTERRUMPIDO","Interrumpido",IF(Transportes!F344="TRÁNSITO RESTRINGIDO","Restringido","Normal")))</f>
        <v>Normal</v>
      </c>
      <c r="T343" t="e">
        <f>TRIM(IF(MID(TRIM(Transportes!H344),1,FIND("-",TRIM(Transportes!H344),1)-2)="Acción humana","H","F"))</f>
        <v>#VALUE!</v>
      </c>
      <c r="U343" s="38">
        <f>Transportes!G344</f>
        <v>0</v>
      </c>
    </row>
    <row r="344" spans="18:21">
      <c r="R344" t="e">
        <f>TRIM(MID(TRIM(Transportes!D345),1,FIND(CHAR(10),TRIM(Transportes!D345),1)-1))</f>
        <v>#VALUE!</v>
      </c>
      <c r="S344" t="str">
        <f>TRIM(IF(Transportes!F345="TRÁNSITO INTERRUMPIDO","Interrumpido",IF(Transportes!F345="TRÁNSITO RESTRINGIDO","Restringido","Normal")))</f>
        <v>Normal</v>
      </c>
      <c r="T344" t="e">
        <f>TRIM(IF(MID(TRIM(Transportes!H345),1,FIND("-",TRIM(Transportes!H345),1)-2)="Acción humana","H","F"))</f>
        <v>#VALUE!</v>
      </c>
      <c r="U344" s="38">
        <f>Transportes!G345</f>
        <v>0</v>
      </c>
    </row>
    <row r="345" spans="18:21">
      <c r="R345" t="e">
        <f>TRIM(MID(TRIM(Transportes!D346),1,FIND(CHAR(10),TRIM(Transportes!D346),1)-1))</f>
        <v>#VALUE!</v>
      </c>
      <c r="S345" t="str">
        <f>TRIM(IF(Transportes!F346="TRÁNSITO INTERRUMPIDO","Interrumpido",IF(Transportes!F346="TRÁNSITO RESTRINGIDO","Restringido","Normal")))</f>
        <v>Normal</v>
      </c>
      <c r="T345" t="e">
        <f>TRIM(IF(MID(TRIM(Transportes!H346),1,FIND("-",TRIM(Transportes!H346),1)-2)="Acción humana","H","F"))</f>
        <v>#VALUE!</v>
      </c>
      <c r="U345" s="38">
        <f>Transportes!G346</f>
        <v>0</v>
      </c>
    </row>
    <row r="346" spans="18:21">
      <c r="R346" t="e">
        <f>TRIM(MID(TRIM(Transportes!D347),1,FIND(CHAR(10),TRIM(Transportes!D347),1)-1))</f>
        <v>#VALUE!</v>
      </c>
      <c r="S346" t="str">
        <f>TRIM(IF(Transportes!F347="TRÁNSITO INTERRUMPIDO","Interrumpido",IF(Transportes!F347="TRÁNSITO RESTRINGIDO","Restringido","Normal")))</f>
        <v>Normal</v>
      </c>
      <c r="T346" t="e">
        <f>TRIM(IF(MID(TRIM(Transportes!H347),1,FIND("-",TRIM(Transportes!H347),1)-2)="Acción humana","H","F"))</f>
        <v>#VALUE!</v>
      </c>
      <c r="U346" s="38">
        <f>Transportes!G347</f>
        <v>0</v>
      </c>
    </row>
    <row r="347" spans="18:21">
      <c r="R347" t="e">
        <f>TRIM(MID(TRIM(Transportes!D348),1,FIND(CHAR(10),TRIM(Transportes!D348),1)-1))</f>
        <v>#VALUE!</v>
      </c>
      <c r="S347" t="str">
        <f>TRIM(IF(Transportes!F348="TRÁNSITO INTERRUMPIDO","Interrumpido",IF(Transportes!F348="TRÁNSITO RESTRINGIDO","Restringido","Normal")))</f>
        <v>Normal</v>
      </c>
      <c r="T347" t="e">
        <f>TRIM(IF(MID(TRIM(Transportes!H348),1,FIND("-",TRIM(Transportes!H348),1)-2)="Acción humana","H","F"))</f>
        <v>#VALUE!</v>
      </c>
      <c r="U347" s="38">
        <f>Transportes!G348</f>
        <v>0</v>
      </c>
    </row>
    <row r="348" spans="18:21">
      <c r="R348" t="e">
        <f>TRIM(MID(TRIM(Transportes!D349),1,FIND(CHAR(10),TRIM(Transportes!D349),1)-1))</f>
        <v>#VALUE!</v>
      </c>
      <c r="S348" t="str">
        <f>TRIM(IF(Transportes!F349="TRÁNSITO INTERRUMPIDO","Interrumpido",IF(Transportes!F349="TRÁNSITO RESTRINGIDO","Restringido","Normal")))</f>
        <v>Normal</v>
      </c>
      <c r="T348" t="e">
        <f>TRIM(IF(MID(TRIM(Transportes!H349),1,FIND("-",TRIM(Transportes!H349),1)-2)="Acción humana","H","F"))</f>
        <v>#VALUE!</v>
      </c>
      <c r="U348" s="38">
        <f>Transportes!G349</f>
        <v>0</v>
      </c>
    </row>
    <row r="349" spans="18:21">
      <c r="R349" t="e">
        <f>TRIM(MID(TRIM(Transportes!D350),1,FIND(CHAR(10),TRIM(Transportes!D350),1)-1))</f>
        <v>#VALUE!</v>
      </c>
      <c r="S349" t="str">
        <f>TRIM(IF(Transportes!F350="TRÁNSITO INTERRUMPIDO","Interrumpido",IF(Transportes!F350="TRÁNSITO RESTRINGIDO","Restringido","Normal")))</f>
        <v>Normal</v>
      </c>
      <c r="T349" t="e">
        <f>TRIM(IF(MID(TRIM(Transportes!H350),1,FIND("-",TRIM(Transportes!H350),1)-2)="Acción humana","H","F"))</f>
        <v>#VALUE!</v>
      </c>
      <c r="U349" s="38">
        <f>Transportes!G350</f>
        <v>0</v>
      </c>
    </row>
    <row r="350" spans="18:21">
      <c r="R350" t="e">
        <f>TRIM(MID(TRIM(Transportes!D351),1,FIND(CHAR(10),TRIM(Transportes!D351),1)-1))</f>
        <v>#VALUE!</v>
      </c>
      <c r="S350" t="str">
        <f>TRIM(IF(Transportes!F351="TRÁNSITO INTERRUMPIDO","Interrumpido",IF(Transportes!F351="TRÁNSITO RESTRINGIDO","Restringido","Normal")))</f>
        <v>Normal</v>
      </c>
      <c r="T350" t="e">
        <f>TRIM(IF(MID(TRIM(Transportes!H351),1,FIND("-",TRIM(Transportes!H351),1)-2)="Acción humana","H","F"))</f>
        <v>#VALUE!</v>
      </c>
      <c r="U350" s="38">
        <f>Transportes!G351</f>
        <v>0</v>
      </c>
    </row>
    <row r="351" spans="18:21">
      <c r="R351" t="e">
        <f>TRIM(MID(TRIM(Transportes!D352),1,FIND(CHAR(10),TRIM(Transportes!D352),1)-1))</f>
        <v>#VALUE!</v>
      </c>
      <c r="S351" t="str">
        <f>TRIM(IF(Transportes!F352="TRÁNSITO INTERRUMPIDO","Interrumpido",IF(Transportes!F352="TRÁNSITO RESTRINGIDO","Restringido","Normal")))</f>
        <v>Normal</v>
      </c>
      <c r="T351" t="e">
        <f>TRIM(IF(MID(TRIM(Transportes!H352),1,FIND("-",TRIM(Transportes!H352),1)-2)="Acción humana","H","F"))</f>
        <v>#VALUE!</v>
      </c>
      <c r="U351" s="38">
        <f>Transportes!G352</f>
        <v>0</v>
      </c>
    </row>
    <row r="352" spans="18:21">
      <c r="R352" t="e">
        <f>TRIM(MID(TRIM(Transportes!D353),1,FIND(CHAR(10),TRIM(Transportes!D353),1)-1))</f>
        <v>#VALUE!</v>
      </c>
      <c r="S352" t="str">
        <f>TRIM(IF(Transportes!F353="TRÁNSITO INTERRUMPIDO","Interrumpido",IF(Transportes!F353="TRÁNSITO RESTRINGIDO","Restringido","Normal")))</f>
        <v>Normal</v>
      </c>
      <c r="T352" t="e">
        <f>TRIM(IF(MID(TRIM(Transportes!H353),1,FIND("-",TRIM(Transportes!H353),1)-2)="Acción humana","H","F"))</f>
        <v>#VALUE!</v>
      </c>
      <c r="U352" s="38">
        <f>Transportes!G353</f>
        <v>0</v>
      </c>
    </row>
    <row r="353" spans="18:21">
      <c r="R353" t="e">
        <f>TRIM(MID(TRIM(Transportes!D354),1,FIND(CHAR(10),TRIM(Transportes!D354),1)-1))</f>
        <v>#VALUE!</v>
      </c>
      <c r="S353" t="str">
        <f>TRIM(IF(Transportes!F354="TRÁNSITO INTERRUMPIDO","Interrumpido",IF(Transportes!F354="TRÁNSITO RESTRINGIDO","Restringido","Normal")))</f>
        <v>Normal</v>
      </c>
      <c r="T353" t="e">
        <f>TRIM(IF(MID(TRIM(Transportes!H354),1,FIND("-",TRIM(Transportes!H354),1)-2)="Acción humana","H","F"))</f>
        <v>#VALUE!</v>
      </c>
      <c r="U353" s="38">
        <f>Transportes!G354</f>
        <v>0</v>
      </c>
    </row>
    <row r="354" spans="18:21">
      <c r="R354" t="e">
        <f>TRIM(MID(TRIM(Transportes!D355),1,FIND(CHAR(10),TRIM(Transportes!D355),1)-1))</f>
        <v>#VALUE!</v>
      </c>
      <c r="S354" t="str">
        <f>TRIM(IF(Transportes!F355="TRÁNSITO INTERRUMPIDO","Interrumpido",IF(Transportes!F355="TRÁNSITO RESTRINGIDO","Restringido","Normal")))</f>
        <v>Normal</v>
      </c>
      <c r="T354" t="e">
        <f>TRIM(IF(MID(TRIM(Transportes!H355),1,FIND("-",TRIM(Transportes!H355),1)-2)="Acción humana","H","F"))</f>
        <v>#VALUE!</v>
      </c>
      <c r="U354" s="38">
        <f>Transportes!G355</f>
        <v>0</v>
      </c>
    </row>
    <row r="355" spans="18:21">
      <c r="R355" t="e">
        <f>TRIM(MID(TRIM(Transportes!D356),1,FIND(CHAR(10),TRIM(Transportes!D356),1)-1))</f>
        <v>#VALUE!</v>
      </c>
      <c r="S355" t="str">
        <f>TRIM(IF(Transportes!F356="TRÁNSITO INTERRUMPIDO","Interrumpido",IF(Transportes!F356="TRÁNSITO RESTRINGIDO","Restringido","Normal")))</f>
        <v>Normal</v>
      </c>
      <c r="T355" t="e">
        <f>TRIM(IF(MID(TRIM(Transportes!H356),1,FIND("-",TRIM(Transportes!H356),1)-2)="Acción humana","H","F"))</f>
        <v>#VALUE!</v>
      </c>
      <c r="U355" s="38">
        <f>Transportes!G356</f>
        <v>0</v>
      </c>
    </row>
    <row r="356" spans="18:21">
      <c r="R356" t="e">
        <f>TRIM(MID(TRIM(Transportes!D357),1,FIND(CHAR(10),TRIM(Transportes!D357),1)-1))</f>
        <v>#VALUE!</v>
      </c>
      <c r="S356" t="str">
        <f>TRIM(IF(Transportes!F357="TRÁNSITO INTERRUMPIDO","Interrumpido",IF(Transportes!F357="TRÁNSITO RESTRINGIDO","Restringido","Normal")))</f>
        <v>Normal</v>
      </c>
      <c r="T356" t="e">
        <f>TRIM(IF(MID(TRIM(Transportes!H357),1,FIND("-",TRIM(Transportes!H357),1)-2)="Acción humana","H","F"))</f>
        <v>#VALUE!</v>
      </c>
      <c r="U356" s="38">
        <f>Transportes!G357</f>
        <v>0</v>
      </c>
    </row>
    <row r="357" spans="18:21">
      <c r="R357" t="e">
        <f>TRIM(MID(TRIM(Transportes!D358),1,FIND(CHAR(10),TRIM(Transportes!D358),1)-1))</f>
        <v>#VALUE!</v>
      </c>
      <c r="S357" t="str">
        <f>TRIM(IF(Transportes!F358="TRÁNSITO INTERRUMPIDO","Interrumpido",IF(Transportes!F358="TRÁNSITO RESTRINGIDO","Restringido","Normal")))</f>
        <v>Normal</v>
      </c>
      <c r="T357" t="e">
        <f>TRIM(IF(MID(TRIM(Transportes!H358),1,FIND("-",TRIM(Transportes!H358),1)-2)="Acción humana","H","F"))</f>
        <v>#VALUE!</v>
      </c>
      <c r="U357" s="38">
        <f>Transportes!G358</f>
        <v>0</v>
      </c>
    </row>
    <row r="358" spans="18:21">
      <c r="R358" t="e">
        <f>TRIM(MID(TRIM(Transportes!D359),1,FIND(CHAR(10),TRIM(Transportes!D359),1)-1))</f>
        <v>#VALUE!</v>
      </c>
      <c r="S358" t="str">
        <f>TRIM(IF(Transportes!F359="TRÁNSITO INTERRUMPIDO","Interrumpido",IF(Transportes!F359="TRÁNSITO RESTRINGIDO","Restringido","Normal")))</f>
        <v>Normal</v>
      </c>
      <c r="T358" t="e">
        <f>TRIM(IF(MID(TRIM(Transportes!H359),1,FIND("-",TRIM(Transportes!H359),1)-2)="Acción humana","H","F"))</f>
        <v>#VALUE!</v>
      </c>
      <c r="U358" s="38">
        <f>Transportes!G359</f>
        <v>0</v>
      </c>
    </row>
    <row r="359" spans="18:21">
      <c r="R359" t="e">
        <f>TRIM(MID(TRIM(Transportes!D360),1,FIND(CHAR(10),TRIM(Transportes!D360),1)-1))</f>
        <v>#VALUE!</v>
      </c>
      <c r="S359" t="str">
        <f>TRIM(IF(Transportes!F360="TRÁNSITO INTERRUMPIDO","Interrumpido",IF(Transportes!F360="TRÁNSITO RESTRINGIDO","Restringido","Normal")))</f>
        <v>Normal</v>
      </c>
      <c r="T359" t="e">
        <f>TRIM(IF(MID(TRIM(Transportes!H360),1,FIND("-",TRIM(Transportes!H360),1)-2)="Acción humana","H","F"))</f>
        <v>#VALUE!</v>
      </c>
      <c r="U359" s="38">
        <f>Transportes!G360</f>
        <v>0</v>
      </c>
    </row>
    <row r="360" spans="18:21">
      <c r="R360" t="e">
        <f>TRIM(MID(TRIM(Transportes!D361),1,FIND(CHAR(10),TRIM(Transportes!D361),1)-1))</f>
        <v>#VALUE!</v>
      </c>
      <c r="S360" t="str">
        <f>TRIM(IF(Transportes!F361="TRÁNSITO INTERRUMPIDO","Interrumpido",IF(Transportes!F361="TRÁNSITO RESTRINGIDO","Restringido","Normal")))</f>
        <v>Normal</v>
      </c>
      <c r="T360" t="e">
        <f>TRIM(IF(MID(TRIM(Transportes!H361),1,FIND("-",TRIM(Transportes!H361),1)-2)="Acción humana","H","F"))</f>
        <v>#VALUE!</v>
      </c>
      <c r="U360" s="38">
        <f>Transportes!G361</f>
        <v>0</v>
      </c>
    </row>
    <row r="361" spans="18:21">
      <c r="R361" t="e">
        <f>TRIM(MID(TRIM(Transportes!D362),1,FIND(CHAR(10),TRIM(Transportes!D362),1)-1))</f>
        <v>#VALUE!</v>
      </c>
      <c r="S361" t="str">
        <f>TRIM(IF(Transportes!F362="TRÁNSITO INTERRUMPIDO","Interrumpido",IF(Transportes!F362="TRÁNSITO RESTRINGIDO","Restringido","Normal")))</f>
        <v>Normal</v>
      </c>
      <c r="T361" t="e">
        <f>TRIM(IF(MID(TRIM(Transportes!H362),1,FIND("-",TRIM(Transportes!H362),1)-2)="Acción humana","H","F"))</f>
        <v>#VALUE!</v>
      </c>
      <c r="U361" s="38">
        <f>Transportes!G362</f>
        <v>0</v>
      </c>
    </row>
    <row r="362" spans="18:21">
      <c r="R362" t="e">
        <f>TRIM(MID(TRIM(Transportes!D363),1,FIND(CHAR(10),TRIM(Transportes!D363),1)-1))</f>
        <v>#VALUE!</v>
      </c>
      <c r="S362" t="str">
        <f>TRIM(IF(Transportes!F363="TRÁNSITO INTERRUMPIDO","Interrumpido",IF(Transportes!F363="TRÁNSITO RESTRINGIDO","Restringido","Normal")))</f>
        <v>Normal</v>
      </c>
      <c r="T362" t="e">
        <f>TRIM(IF(MID(TRIM(Transportes!H363),1,FIND("-",TRIM(Transportes!H363),1)-2)="Acción humana","H","F"))</f>
        <v>#VALUE!</v>
      </c>
      <c r="U362" s="38">
        <f>Transportes!G363</f>
        <v>0</v>
      </c>
    </row>
    <row r="363" spans="18:21">
      <c r="R363" t="e">
        <f>TRIM(MID(TRIM(Transportes!D364),1,FIND(CHAR(10),TRIM(Transportes!D364),1)-1))</f>
        <v>#VALUE!</v>
      </c>
      <c r="S363" t="str">
        <f>TRIM(IF(Transportes!F364="TRÁNSITO INTERRUMPIDO","Interrumpido",IF(Transportes!F364="TRÁNSITO RESTRINGIDO","Restringido","Normal")))</f>
        <v>Normal</v>
      </c>
      <c r="T363" t="e">
        <f>TRIM(IF(MID(TRIM(Transportes!H364),1,FIND("-",TRIM(Transportes!H364),1)-2)="Acción humana","H","F"))</f>
        <v>#VALUE!</v>
      </c>
      <c r="U363" s="38">
        <f>Transportes!G364</f>
        <v>0</v>
      </c>
    </row>
    <row r="364" spans="18:21">
      <c r="R364" t="e">
        <f>TRIM(MID(TRIM(Transportes!D365),1,FIND(CHAR(10),TRIM(Transportes!D365),1)-1))</f>
        <v>#VALUE!</v>
      </c>
      <c r="S364" t="str">
        <f>TRIM(IF(Transportes!F365="TRÁNSITO INTERRUMPIDO","Interrumpido",IF(Transportes!F365="TRÁNSITO RESTRINGIDO","Restringido","Normal")))</f>
        <v>Normal</v>
      </c>
      <c r="T364" t="e">
        <f>TRIM(IF(MID(TRIM(Transportes!H365),1,FIND("-",TRIM(Transportes!H365),1)-2)="Acción humana","H","F"))</f>
        <v>#VALUE!</v>
      </c>
      <c r="U364" s="38">
        <f>Transportes!G365</f>
        <v>0</v>
      </c>
    </row>
    <row r="365" spans="18:21">
      <c r="R365" t="e">
        <f>TRIM(MID(TRIM(Transportes!D366),1,FIND(CHAR(10),TRIM(Transportes!D366),1)-1))</f>
        <v>#VALUE!</v>
      </c>
      <c r="S365" t="str">
        <f>TRIM(IF(Transportes!F366="TRÁNSITO INTERRUMPIDO","Interrumpido",IF(Transportes!F366="TRÁNSITO RESTRINGIDO","Restringido","Normal")))</f>
        <v>Normal</v>
      </c>
      <c r="T365" t="e">
        <f>TRIM(IF(MID(TRIM(Transportes!H366),1,FIND("-",TRIM(Transportes!H366),1)-2)="Acción humana","H","F"))</f>
        <v>#VALUE!</v>
      </c>
      <c r="U365" s="38">
        <f>Transportes!G366</f>
        <v>0</v>
      </c>
    </row>
    <row r="366" spans="18:21">
      <c r="R366" t="e">
        <f>TRIM(MID(TRIM(Transportes!D367),1,FIND(CHAR(10),TRIM(Transportes!D367),1)-1))</f>
        <v>#VALUE!</v>
      </c>
      <c r="S366" t="str">
        <f>TRIM(IF(Transportes!F367="TRÁNSITO INTERRUMPIDO","Interrumpido",IF(Transportes!F367="TRÁNSITO RESTRINGIDO","Restringido","Normal")))</f>
        <v>Normal</v>
      </c>
      <c r="T366" t="e">
        <f>TRIM(IF(MID(TRIM(Transportes!H367),1,FIND("-",TRIM(Transportes!H367),1)-2)="Acción humana","H","F"))</f>
        <v>#VALUE!</v>
      </c>
      <c r="U366" s="38">
        <f>Transportes!G367</f>
        <v>0</v>
      </c>
    </row>
    <row r="367" spans="18:21">
      <c r="R367" t="e">
        <f>TRIM(MID(TRIM(Transportes!D368),1,FIND(CHAR(10),TRIM(Transportes!D368),1)-1))</f>
        <v>#VALUE!</v>
      </c>
      <c r="S367" t="str">
        <f>TRIM(IF(Transportes!F368="TRÁNSITO INTERRUMPIDO","Interrumpido",IF(Transportes!F368="TRÁNSITO RESTRINGIDO","Restringido","Normal")))</f>
        <v>Normal</v>
      </c>
      <c r="T367" t="e">
        <f>TRIM(IF(MID(TRIM(Transportes!H368),1,FIND("-",TRIM(Transportes!H368),1)-2)="Acción humana","H","F"))</f>
        <v>#VALUE!</v>
      </c>
      <c r="U367" s="38">
        <f>Transportes!G368</f>
        <v>0</v>
      </c>
    </row>
    <row r="368" spans="18:21">
      <c r="R368" t="e">
        <f>TRIM(MID(TRIM(Transportes!D369),1,FIND(CHAR(10),TRIM(Transportes!D369),1)-1))</f>
        <v>#VALUE!</v>
      </c>
      <c r="S368" t="str">
        <f>TRIM(IF(Transportes!F369="TRÁNSITO INTERRUMPIDO","Interrumpido",IF(Transportes!F369="TRÁNSITO RESTRINGIDO","Restringido","Normal")))</f>
        <v>Normal</v>
      </c>
      <c r="T368" t="e">
        <f>TRIM(IF(MID(TRIM(Transportes!H369),1,FIND("-",TRIM(Transportes!H369),1)-2)="Acción humana","H","F"))</f>
        <v>#VALUE!</v>
      </c>
      <c r="U368" s="38">
        <f>Transportes!G369</f>
        <v>0</v>
      </c>
    </row>
    <row r="369" spans="18:21">
      <c r="R369" t="e">
        <f>TRIM(MID(TRIM(Transportes!D370),1,FIND(CHAR(10),TRIM(Transportes!D370),1)-1))</f>
        <v>#VALUE!</v>
      </c>
      <c r="S369" t="str">
        <f>TRIM(IF(Transportes!F370="TRÁNSITO INTERRUMPIDO","Interrumpido",IF(Transportes!F370="TRÁNSITO RESTRINGIDO","Restringido","Normal")))</f>
        <v>Normal</v>
      </c>
      <c r="T369" t="e">
        <f>TRIM(IF(MID(TRIM(Transportes!H370),1,FIND("-",TRIM(Transportes!H370),1)-2)="Acción humana","H","F"))</f>
        <v>#VALUE!</v>
      </c>
      <c r="U369" s="38">
        <f>Transportes!G370</f>
        <v>0</v>
      </c>
    </row>
    <row r="370" spans="18:21">
      <c r="R370" t="e">
        <f>TRIM(MID(TRIM(Transportes!D371),1,FIND(CHAR(10),TRIM(Transportes!D371),1)-1))</f>
        <v>#VALUE!</v>
      </c>
      <c r="S370" t="str">
        <f>TRIM(IF(Transportes!F371="TRÁNSITO INTERRUMPIDO","Interrumpido",IF(Transportes!F371="TRÁNSITO RESTRINGIDO","Restringido","Normal")))</f>
        <v>Normal</v>
      </c>
      <c r="T370" t="e">
        <f>TRIM(IF(MID(TRIM(Transportes!H371),1,FIND("-",TRIM(Transportes!H371),1)-2)="Acción humana","H","F"))</f>
        <v>#VALUE!</v>
      </c>
      <c r="U370" s="38">
        <f>Transportes!G371</f>
        <v>0</v>
      </c>
    </row>
    <row r="371" spans="18:21">
      <c r="R371" t="e">
        <f>TRIM(MID(TRIM(Transportes!D372),1,FIND(CHAR(10),TRIM(Transportes!D372),1)-1))</f>
        <v>#VALUE!</v>
      </c>
      <c r="S371" t="str">
        <f>TRIM(IF(Transportes!F372="TRÁNSITO INTERRUMPIDO","Interrumpido",IF(Transportes!F372="TRÁNSITO RESTRINGIDO","Restringido","Normal")))</f>
        <v>Normal</v>
      </c>
      <c r="T371" t="e">
        <f>TRIM(IF(MID(TRIM(Transportes!H372),1,FIND("-",TRIM(Transportes!H372),1)-2)="Acción humana","H","F"))</f>
        <v>#VALUE!</v>
      </c>
      <c r="U371" s="38">
        <f>Transportes!G372</f>
        <v>0</v>
      </c>
    </row>
    <row r="372" spans="18:21">
      <c r="R372" t="e">
        <f>TRIM(MID(TRIM(Transportes!D373),1,FIND(CHAR(10),TRIM(Transportes!D373),1)-1))</f>
        <v>#VALUE!</v>
      </c>
      <c r="S372" t="str">
        <f>TRIM(IF(Transportes!F373="TRÁNSITO INTERRUMPIDO","Interrumpido",IF(Transportes!F373="TRÁNSITO RESTRINGIDO","Restringido","Normal")))</f>
        <v>Normal</v>
      </c>
      <c r="T372" t="e">
        <f>TRIM(IF(MID(TRIM(Transportes!H373),1,FIND("-",TRIM(Transportes!H373),1)-2)="Acción humana","H","F"))</f>
        <v>#VALUE!</v>
      </c>
      <c r="U372" s="38">
        <f>Transportes!G373</f>
        <v>0</v>
      </c>
    </row>
    <row r="373" spans="18:21">
      <c r="R373" t="e">
        <f>TRIM(MID(TRIM(Transportes!D374),1,FIND(CHAR(10),TRIM(Transportes!D374),1)-1))</f>
        <v>#VALUE!</v>
      </c>
      <c r="S373" t="str">
        <f>TRIM(IF(Transportes!F374="TRÁNSITO INTERRUMPIDO","Interrumpido",IF(Transportes!F374="TRÁNSITO RESTRINGIDO","Restringido","Normal")))</f>
        <v>Normal</v>
      </c>
      <c r="T373" t="e">
        <f>TRIM(IF(MID(TRIM(Transportes!H374),1,FIND("-",TRIM(Transportes!H374),1)-2)="Acción humana","H","F"))</f>
        <v>#VALUE!</v>
      </c>
      <c r="U373" s="38">
        <f>Transportes!G374</f>
        <v>0</v>
      </c>
    </row>
    <row r="374" spans="18:21">
      <c r="R374" t="e">
        <f>TRIM(MID(TRIM(Transportes!D375),1,FIND(CHAR(10),TRIM(Transportes!D375),1)-1))</f>
        <v>#VALUE!</v>
      </c>
      <c r="S374" t="str">
        <f>TRIM(IF(Transportes!F375="TRÁNSITO INTERRUMPIDO","Interrumpido",IF(Transportes!F375="TRÁNSITO RESTRINGIDO","Restringido","Normal")))</f>
        <v>Normal</v>
      </c>
      <c r="T374" t="e">
        <f>TRIM(IF(MID(TRIM(Transportes!H375),1,FIND("-",TRIM(Transportes!H375),1)-2)="Acción humana","H","F"))</f>
        <v>#VALUE!</v>
      </c>
      <c r="U374" s="38">
        <f>Transportes!G375</f>
        <v>0</v>
      </c>
    </row>
    <row r="375" spans="18:21">
      <c r="R375" t="e">
        <f>TRIM(MID(TRIM(Transportes!D376),1,FIND(CHAR(10),TRIM(Transportes!D376),1)-1))</f>
        <v>#VALUE!</v>
      </c>
      <c r="S375" t="str">
        <f>TRIM(IF(Transportes!F376="TRÁNSITO INTERRUMPIDO","Interrumpido",IF(Transportes!F376="TRÁNSITO RESTRINGIDO","Restringido","Normal")))</f>
        <v>Normal</v>
      </c>
      <c r="T375" t="e">
        <f>TRIM(IF(MID(TRIM(Transportes!H376),1,FIND("-",TRIM(Transportes!H376),1)-2)="Acción humana","H","F"))</f>
        <v>#VALUE!</v>
      </c>
      <c r="U375" s="38">
        <f>Transportes!G376</f>
        <v>0</v>
      </c>
    </row>
    <row r="376" spans="18:21">
      <c r="R376" t="e">
        <f>TRIM(MID(TRIM(Transportes!D377),1,FIND(CHAR(10),TRIM(Transportes!D377),1)-1))</f>
        <v>#VALUE!</v>
      </c>
      <c r="S376" t="str">
        <f>TRIM(IF(Transportes!F377="TRÁNSITO INTERRUMPIDO","Interrumpido",IF(Transportes!F377="TRÁNSITO RESTRINGIDO","Restringido","Normal")))</f>
        <v>Normal</v>
      </c>
      <c r="T376" t="e">
        <f>TRIM(IF(MID(TRIM(Transportes!H377),1,FIND("-",TRIM(Transportes!H377),1)-2)="Acción humana","H","F"))</f>
        <v>#VALUE!</v>
      </c>
      <c r="U376" s="38">
        <f>Transportes!G377</f>
        <v>0</v>
      </c>
    </row>
    <row r="377" spans="18:21">
      <c r="R377" t="e">
        <f>TRIM(MID(TRIM(Transportes!D378),1,FIND(CHAR(10),TRIM(Transportes!D378),1)-1))</f>
        <v>#VALUE!</v>
      </c>
      <c r="S377" t="str">
        <f>TRIM(IF(Transportes!F378="TRÁNSITO INTERRUMPIDO","Interrumpido",IF(Transportes!F378="TRÁNSITO RESTRINGIDO","Restringido","Normal")))</f>
        <v>Normal</v>
      </c>
      <c r="T377" t="e">
        <f>TRIM(IF(MID(TRIM(Transportes!H378),1,FIND("-",TRIM(Transportes!H378),1)-2)="Acción humana","H","F"))</f>
        <v>#VALUE!</v>
      </c>
      <c r="U377" s="38">
        <f>Transportes!G378</f>
        <v>0</v>
      </c>
    </row>
    <row r="378" spans="18:21">
      <c r="R378" t="e">
        <f>TRIM(MID(TRIM(Transportes!D379),1,FIND(CHAR(10),TRIM(Transportes!D379),1)-1))</f>
        <v>#VALUE!</v>
      </c>
      <c r="S378" t="str">
        <f>TRIM(IF(Transportes!F379="TRÁNSITO INTERRUMPIDO","Interrumpido",IF(Transportes!F379="TRÁNSITO RESTRINGIDO","Restringido","Normal")))</f>
        <v>Normal</v>
      </c>
      <c r="T378" t="e">
        <f>TRIM(IF(MID(TRIM(Transportes!H379),1,FIND("-",TRIM(Transportes!H379),1)-2)="Acción humana","H","F"))</f>
        <v>#VALUE!</v>
      </c>
      <c r="U378" s="38">
        <f>Transportes!G379</f>
        <v>0</v>
      </c>
    </row>
    <row r="379" spans="18:21">
      <c r="R379" t="e">
        <f>TRIM(MID(TRIM(Transportes!D380),1,FIND(CHAR(10),TRIM(Transportes!D380),1)-1))</f>
        <v>#VALUE!</v>
      </c>
      <c r="S379" t="str">
        <f>TRIM(IF(Transportes!F380="TRÁNSITO INTERRUMPIDO","Interrumpido",IF(Transportes!F380="TRÁNSITO RESTRINGIDO","Restringido","Normal")))</f>
        <v>Normal</v>
      </c>
      <c r="T379" t="e">
        <f>TRIM(IF(MID(TRIM(Transportes!H380),1,FIND("-",TRIM(Transportes!H380),1)-2)="Acción humana","H","F"))</f>
        <v>#VALUE!</v>
      </c>
      <c r="U379" s="38">
        <f>Transportes!G380</f>
        <v>0</v>
      </c>
    </row>
    <row r="380" spans="18:21">
      <c r="R380" t="e">
        <f>TRIM(MID(TRIM(Transportes!D381),1,FIND(CHAR(10),TRIM(Transportes!D381),1)-1))</f>
        <v>#VALUE!</v>
      </c>
      <c r="S380" t="str">
        <f>TRIM(IF(Transportes!F381="TRÁNSITO INTERRUMPIDO","Interrumpido",IF(Transportes!F381="TRÁNSITO RESTRINGIDO","Restringido","Normal")))</f>
        <v>Normal</v>
      </c>
      <c r="T380" t="e">
        <f>TRIM(IF(MID(TRIM(Transportes!H381),1,FIND("-",TRIM(Transportes!H381),1)-2)="Acción humana","H","F"))</f>
        <v>#VALUE!</v>
      </c>
      <c r="U380" s="38">
        <f>Transportes!G381</f>
        <v>0</v>
      </c>
    </row>
    <row r="381" spans="18:21">
      <c r="R381" t="e">
        <f>TRIM(MID(TRIM(Transportes!D382),1,FIND(CHAR(10),TRIM(Transportes!D382),1)-1))</f>
        <v>#VALUE!</v>
      </c>
      <c r="S381" t="str">
        <f>TRIM(IF(Transportes!F382="TRÁNSITO INTERRUMPIDO","Interrumpido",IF(Transportes!F382="TRÁNSITO RESTRINGIDO","Restringido","Normal")))</f>
        <v>Normal</v>
      </c>
      <c r="T381" t="e">
        <f>TRIM(IF(MID(TRIM(Transportes!H382),1,FIND("-",TRIM(Transportes!H382),1)-2)="Acción humana","H","F"))</f>
        <v>#VALUE!</v>
      </c>
      <c r="U381" s="38">
        <f>Transportes!G382</f>
        <v>0</v>
      </c>
    </row>
    <row r="382" spans="18:21">
      <c r="R382" t="e">
        <f>TRIM(MID(TRIM(Transportes!D383),1,FIND(CHAR(10),TRIM(Transportes!D383),1)-1))</f>
        <v>#VALUE!</v>
      </c>
      <c r="S382" t="str">
        <f>TRIM(IF(Transportes!F383="TRÁNSITO INTERRUMPIDO","Interrumpido",IF(Transportes!F383="TRÁNSITO RESTRINGIDO","Restringido","Normal")))</f>
        <v>Normal</v>
      </c>
      <c r="T382" t="e">
        <f>TRIM(IF(MID(TRIM(Transportes!H383),1,FIND("-",TRIM(Transportes!H383),1)-2)="Acción humana","H","F"))</f>
        <v>#VALUE!</v>
      </c>
      <c r="U382" s="38">
        <f>Transportes!G383</f>
        <v>0</v>
      </c>
    </row>
    <row r="383" spans="18:21">
      <c r="R383" t="e">
        <f>TRIM(MID(TRIM(Transportes!D384),1,FIND(CHAR(10),TRIM(Transportes!D384),1)-1))</f>
        <v>#VALUE!</v>
      </c>
      <c r="S383" t="str">
        <f>TRIM(IF(Transportes!F384="TRÁNSITO INTERRUMPIDO","Interrumpido",IF(Transportes!F384="TRÁNSITO RESTRINGIDO","Restringido","Normal")))</f>
        <v>Normal</v>
      </c>
      <c r="T383" t="e">
        <f>TRIM(IF(MID(TRIM(Transportes!H384),1,FIND("-",TRIM(Transportes!H384),1)-2)="Acción humana","H","F"))</f>
        <v>#VALUE!</v>
      </c>
      <c r="U383" s="38">
        <f>Transportes!G384</f>
        <v>0</v>
      </c>
    </row>
    <row r="384" spans="18:21">
      <c r="R384" t="e">
        <f>TRIM(MID(TRIM(Transportes!D385),1,FIND(CHAR(10),TRIM(Transportes!D385),1)-1))</f>
        <v>#VALUE!</v>
      </c>
      <c r="S384" t="str">
        <f>TRIM(IF(Transportes!F385="TRÁNSITO INTERRUMPIDO","Interrumpido",IF(Transportes!F385="TRÁNSITO RESTRINGIDO","Restringido","Normal")))</f>
        <v>Normal</v>
      </c>
      <c r="T384" t="e">
        <f>TRIM(IF(MID(TRIM(Transportes!H385),1,FIND("-",TRIM(Transportes!H385),1)-2)="Acción humana","H","F"))</f>
        <v>#VALUE!</v>
      </c>
      <c r="U384" s="38">
        <f>Transportes!G385</f>
        <v>0</v>
      </c>
    </row>
    <row r="385" spans="18:21">
      <c r="R385" t="e">
        <f>TRIM(MID(TRIM(Transportes!D386),1,FIND(CHAR(10),TRIM(Transportes!D386),1)-1))</f>
        <v>#VALUE!</v>
      </c>
      <c r="S385" t="str">
        <f>TRIM(IF(Transportes!F386="TRÁNSITO INTERRUMPIDO","Interrumpido",IF(Transportes!F386="TRÁNSITO RESTRINGIDO","Restringido","Normal")))</f>
        <v>Normal</v>
      </c>
      <c r="T385" t="e">
        <f>TRIM(IF(MID(TRIM(Transportes!H386),1,FIND("-",TRIM(Transportes!H386),1)-2)="Acción humana","H","F"))</f>
        <v>#VALUE!</v>
      </c>
      <c r="U385" s="38">
        <f>Transportes!G386</f>
        <v>0</v>
      </c>
    </row>
    <row r="386" spans="18:21">
      <c r="R386" t="e">
        <f>TRIM(MID(TRIM(Transportes!D387),1,FIND(CHAR(10),TRIM(Transportes!D387),1)-1))</f>
        <v>#VALUE!</v>
      </c>
      <c r="S386" t="str">
        <f>TRIM(IF(Transportes!F387="TRÁNSITO INTERRUMPIDO","Interrumpido",IF(Transportes!F387="TRÁNSITO RESTRINGIDO","Restringido","Normal")))</f>
        <v>Normal</v>
      </c>
      <c r="T386" t="e">
        <f>TRIM(IF(MID(TRIM(Transportes!H387),1,FIND("-",TRIM(Transportes!H387),1)-2)="Acción humana","H","F"))</f>
        <v>#VALUE!</v>
      </c>
      <c r="U386" s="38">
        <f>Transportes!G387</f>
        <v>0</v>
      </c>
    </row>
    <row r="387" spans="18:21">
      <c r="R387" t="e">
        <f>TRIM(MID(TRIM(Transportes!D388),1,FIND(CHAR(10),TRIM(Transportes!D388),1)-1))</f>
        <v>#VALUE!</v>
      </c>
      <c r="S387" t="str">
        <f>TRIM(IF(Transportes!F388="TRÁNSITO INTERRUMPIDO","Interrumpido",IF(Transportes!F388="TRÁNSITO RESTRINGIDO","Restringido","Normal")))</f>
        <v>Normal</v>
      </c>
      <c r="T387" t="e">
        <f>TRIM(IF(MID(TRIM(Transportes!H388),1,FIND("-",TRIM(Transportes!H388),1)-2)="Acción humana","H","F"))</f>
        <v>#VALUE!</v>
      </c>
      <c r="U387" s="38">
        <f>Transportes!G388</f>
        <v>0</v>
      </c>
    </row>
    <row r="388" spans="18:21">
      <c r="R388" t="e">
        <f>TRIM(MID(TRIM(Transportes!D389),1,FIND(CHAR(10),TRIM(Transportes!D389),1)-1))</f>
        <v>#VALUE!</v>
      </c>
      <c r="S388" t="str">
        <f>TRIM(IF(Transportes!F389="TRÁNSITO INTERRUMPIDO","Interrumpido",IF(Transportes!F389="TRÁNSITO RESTRINGIDO","Restringido","Normal")))</f>
        <v>Normal</v>
      </c>
      <c r="T388" t="e">
        <f>TRIM(IF(MID(TRIM(Transportes!H389),1,FIND("-",TRIM(Transportes!H389),1)-2)="Acción humana","H","F"))</f>
        <v>#VALUE!</v>
      </c>
      <c r="U388" s="38">
        <f>Transportes!G389</f>
        <v>0</v>
      </c>
    </row>
    <row r="389" spans="18:21">
      <c r="R389" t="e">
        <f>TRIM(MID(TRIM(Transportes!D390),1,FIND(CHAR(10),TRIM(Transportes!D390),1)-1))</f>
        <v>#VALUE!</v>
      </c>
      <c r="S389" t="str">
        <f>TRIM(IF(Transportes!F390="TRÁNSITO INTERRUMPIDO","Interrumpido",IF(Transportes!F390="TRÁNSITO RESTRINGIDO","Restringido","Normal")))</f>
        <v>Normal</v>
      </c>
      <c r="T389" t="e">
        <f>TRIM(IF(MID(TRIM(Transportes!H390),1,FIND("-",TRIM(Transportes!H390),1)-2)="Acción humana","H","F"))</f>
        <v>#VALUE!</v>
      </c>
      <c r="U389" s="38">
        <f>Transportes!G390</f>
        <v>0</v>
      </c>
    </row>
    <row r="390" spans="18:21">
      <c r="R390" t="e">
        <f>TRIM(MID(TRIM(Transportes!D391),1,FIND(CHAR(10),TRIM(Transportes!D391),1)-1))</f>
        <v>#VALUE!</v>
      </c>
      <c r="S390" t="str">
        <f>TRIM(IF(Transportes!F391="TRÁNSITO INTERRUMPIDO","Interrumpido",IF(Transportes!F391="TRÁNSITO RESTRINGIDO","Restringido","Normal")))</f>
        <v>Normal</v>
      </c>
      <c r="T390" t="e">
        <f>TRIM(IF(MID(TRIM(Transportes!H391),1,FIND("-",TRIM(Transportes!H391),1)-2)="Acción humana","H","F"))</f>
        <v>#VALUE!</v>
      </c>
      <c r="U390" s="38">
        <f>Transportes!G391</f>
        <v>0</v>
      </c>
    </row>
    <row r="391" spans="18:21">
      <c r="R391" t="e">
        <f>TRIM(MID(TRIM(Transportes!D392),1,FIND(CHAR(10),TRIM(Transportes!D392),1)-1))</f>
        <v>#VALUE!</v>
      </c>
      <c r="S391" t="str">
        <f>TRIM(IF(Transportes!F392="TRÁNSITO INTERRUMPIDO","Interrumpido",IF(Transportes!F392="TRÁNSITO RESTRINGIDO","Restringido","Normal")))</f>
        <v>Normal</v>
      </c>
      <c r="T391" t="e">
        <f>TRIM(IF(MID(TRIM(Transportes!H392),1,FIND("-",TRIM(Transportes!H392),1)-2)="Acción humana","H","F"))</f>
        <v>#VALUE!</v>
      </c>
      <c r="U391" s="38">
        <f>Transportes!G392</f>
        <v>0</v>
      </c>
    </row>
    <row r="392" spans="18:21">
      <c r="R392" t="e">
        <f>TRIM(MID(TRIM(Transportes!D393),1,FIND(CHAR(10),TRIM(Transportes!D393),1)-1))</f>
        <v>#VALUE!</v>
      </c>
      <c r="S392" t="str">
        <f>TRIM(IF(Transportes!F393="TRÁNSITO INTERRUMPIDO","Interrumpido",IF(Transportes!F393="TRÁNSITO RESTRINGIDO","Restringido","Normal")))</f>
        <v>Normal</v>
      </c>
      <c r="T392" t="e">
        <f>TRIM(IF(MID(TRIM(Transportes!H393),1,FIND("-",TRIM(Transportes!H393),1)-2)="Acción humana","H","F"))</f>
        <v>#VALUE!</v>
      </c>
      <c r="U392" s="38">
        <f>Transportes!G393</f>
        <v>0</v>
      </c>
    </row>
    <row r="393" spans="18:21">
      <c r="R393" t="e">
        <f>TRIM(MID(TRIM(Transportes!D394),1,FIND(CHAR(10),TRIM(Transportes!D394),1)-1))</f>
        <v>#VALUE!</v>
      </c>
      <c r="S393" t="str">
        <f>TRIM(IF(Transportes!F394="TRÁNSITO INTERRUMPIDO","Interrumpido",IF(Transportes!F394="TRÁNSITO RESTRINGIDO","Restringido","Normal")))</f>
        <v>Normal</v>
      </c>
      <c r="T393" t="e">
        <f>TRIM(IF(MID(TRIM(Transportes!H394),1,FIND("-",TRIM(Transportes!H394),1)-2)="Acción humana","H","F"))</f>
        <v>#VALUE!</v>
      </c>
      <c r="U393" s="38">
        <f>Transportes!G394</f>
        <v>0</v>
      </c>
    </row>
    <row r="394" spans="18:21">
      <c r="R394" t="e">
        <f>TRIM(MID(TRIM(Transportes!D395),1,FIND(CHAR(10),TRIM(Transportes!D395),1)-1))</f>
        <v>#VALUE!</v>
      </c>
      <c r="S394" t="str">
        <f>TRIM(IF(Transportes!F395="TRÁNSITO INTERRUMPIDO","Interrumpido",IF(Transportes!F395="TRÁNSITO RESTRINGIDO","Restringido","Normal")))</f>
        <v>Normal</v>
      </c>
      <c r="T394" t="e">
        <f>TRIM(IF(MID(TRIM(Transportes!H395),1,FIND("-",TRIM(Transportes!H395),1)-2)="Acción humana","H","F"))</f>
        <v>#VALUE!</v>
      </c>
      <c r="U394" s="38">
        <f>Transportes!G395</f>
        <v>0</v>
      </c>
    </row>
    <row r="395" spans="18:21">
      <c r="R395" t="e">
        <f>TRIM(MID(TRIM(Transportes!D396),1,FIND(CHAR(10),TRIM(Transportes!D396),1)-1))</f>
        <v>#VALUE!</v>
      </c>
      <c r="S395" t="str">
        <f>TRIM(IF(Transportes!F396="TRÁNSITO INTERRUMPIDO","Interrumpido",IF(Transportes!F396="TRÁNSITO RESTRINGIDO","Restringido","Normal")))</f>
        <v>Normal</v>
      </c>
      <c r="T395" t="e">
        <f>TRIM(IF(MID(TRIM(Transportes!H396),1,FIND("-",TRIM(Transportes!H396),1)-2)="Acción humana","H","F"))</f>
        <v>#VALUE!</v>
      </c>
      <c r="U395" s="38">
        <f>Transportes!G396</f>
        <v>0</v>
      </c>
    </row>
    <row r="396" spans="18:21">
      <c r="R396" t="e">
        <f>TRIM(MID(TRIM(Transportes!D397),1,FIND(CHAR(10),TRIM(Transportes!D397),1)-1))</f>
        <v>#VALUE!</v>
      </c>
      <c r="S396" t="str">
        <f>TRIM(IF(Transportes!F397="TRÁNSITO INTERRUMPIDO","Interrumpido",IF(Transportes!F397="TRÁNSITO RESTRINGIDO","Restringido","Normal")))</f>
        <v>Normal</v>
      </c>
      <c r="T396" t="e">
        <f>TRIM(IF(MID(TRIM(Transportes!H397),1,FIND("-",TRIM(Transportes!H397),1)-2)="Acción humana","H","F"))</f>
        <v>#VALUE!</v>
      </c>
      <c r="U396" s="38">
        <f>Transportes!G397</f>
        <v>0</v>
      </c>
    </row>
    <row r="397" spans="18:21">
      <c r="R397" t="e">
        <f>TRIM(MID(TRIM(Transportes!D398),1,FIND(CHAR(10),TRIM(Transportes!D398),1)-1))</f>
        <v>#VALUE!</v>
      </c>
      <c r="S397" t="str">
        <f>TRIM(IF(Transportes!F398="TRÁNSITO INTERRUMPIDO","Interrumpido",IF(Transportes!F398="TRÁNSITO RESTRINGIDO","Restringido","Normal")))</f>
        <v>Normal</v>
      </c>
      <c r="T397" t="e">
        <f>TRIM(IF(MID(TRIM(Transportes!H398),1,FIND("-",TRIM(Transportes!H398),1)-2)="Acción humana","H","F"))</f>
        <v>#VALUE!</v>
      </c>
      <c r="U397" s="38">
        <f>Transportes!G398</f>
        <v>0</v>
      </c>
    </row>
    <row r="398" spans="18:21">
      <c r="R398" t="e">
        <f>TRIM(MID(TRIM(Transportes!D399),1,FIND(CHAR(10),TRIM(Transportes!D399),1)-1))</f>
        <v>#VALUE!</v>
      </c>
      <c r="S398" t="str">
        <f>TRIM(IF(Transportes!F399="TRÁNSITO INTERRUMPIDO","Interrumpido",IF(Transportes!F399="TRÁNSITO RESTRINGIDO","Restringido","Normal")))</f>
        <v>Normal</v>
      </c>
      <c r="T398" t="e">
        <f>TRIM(IF(MID(TRIM(Transportes!H399),1,FIND("-",TRIM(Transportes!H399),1)-2)="Acción humana","H","F"))</f>
        <v>#VALUE!</v>
      </c>
      <c r="U398" s="38">
        <f>Transportes!G399</f>
        <v>0</v>
      </c>
    </row>
    <row r="399" spans="18:21">
      <c r="R399" t="e">
        <f>TRIM(MID(TRIM(Transportes!D400),1,FIND(CHAR(10),TRIM(Transportes!D400),1)-1))</f>
        <v>#VALUE!</v>
      </c>
      <c r="S399" t="str">
        <f>TRIM(IF(Transportes!F400="TRÁNSITO INTERRUMPIDO","Interrumpido",IF(Transportes!F400="TRÁNSITO RESTRINGIDO","Restringido","Normal")))</f>
        <v>Normal</v>
      </c>
      <c r="T399" t="e">
        <f>TRIM(IF(MID(TRIM(Transportes!H400),1,FIND("-",TRIM(Transportes!H400),1)-2)="Acción humana","H","F"))</f>
        <v>#VALUE!</v>
      </c>
      <c r="U399" s="38">
        <f>Transportes!G400</f>
        <v>0</v>
      </c>
    </row>
    <row r="400" spans="18:21">
      <c r="R400" t="e">
        <f>TRIM(MID(TRIM(Transportes!D401),1,FIND(CHAR(10),TRIM(Transportes!D401),1)-1))</f>
        <v>#VALUE!</v>
      </c>
      <c r="S400" t="str">
        <f>TRIM(IF(Transportes!F401="TRÁNSITO INTERRUMPIDO","Interrumpido",IF(Transportes!F401="TRÁNSITO RESTRINGIDO","Restringido","Normal")))</f>
        <v>Normal</v>
      </c>
      <c r="T400" t="e">
        <f>TRIM(IF(MID(TRIM(Transportes!H401),1,FIND("-",TRIM(Transportes!H401),1)-2)="Acción humana","H","F"))</f>
        <v>#VALUE!</v>
      </c>
      <c r="U400" s="38">
        <f>Transportes!G401</f>
        <v>0</v>
      </c>
    </row>
    <row r="401" spans="18:21">
      <c r="R401" t="e">
        <f>TRIM(MID(TRIM(Transportes!D402),1,FIND(CHAR(10),TRIM(Transportes!D402),1)-1))</f>
        <v>#VALUE!</v>
      </c>
      <c r="S401" t="str">
        <f>TRIM(IF(Transportes!F402="TRÁNSITO INTERRUMPIDO","Interrumpido",IF(Transportes!F402="TRÁNSITO RESTRINGIDO","Restringido","Normal")))</f>
        <v>Normal</v>
      </c>
      <c r="T401" t="e">
        <f>TRIM(IF(MID(TRIM(Transportes!H402),1,FIND("-",TRIM(Transportes!H402),1)-2)="Acción humana","H","F"))</f>
        <v>#VALUE!</v>
      </c>
      <c r="U401" s="38">
        <f>Transportes!G402</f>
        <v>0</v>
      </c>
    </row>
    <row r="402" spans="18:21">
      <c r="R402" t="e">
        <f>TRIM(MID(TRIM(Transportes!D403),1,FIND(CHAR(10),TRIM(Transportes!D403),1)-1))</f>
        <v>#VALUE!</v>
      </c>
      <c r="S402" t="str">
        <f>TRIM(IF(Transportes!F403="TRÁNSITO INTERRUMPIDO","Interrumpido",IF(Transportes!F403="TRÁNSITO RESTRINGIDO","Restringido","Normal")))</f>
        <v>Normal</v>
      </c>
      <c r="T402" t="e">
        <f>TRIM(IF(MID(TRIM(Transportes!H403),1,FIND("-",TRIM(Transportes!H403),1)-2)="Acción humana","H","F"))</f>
        <v>#VALUE!</v>
      </c>
      <c r="U402" s="38">
        <f>Transportes!G403</f>
        <v>0</v>
      </c>
    </row>
    <row r="403" spans="18:21">
      <c r="R403" t="e">
        <f>TRIM(MID(TRIM(Transportes!D404),1,FIND(CHAR(10),TRIM(Transportes!D404),1)-1))</f>
        <v>#VALUE!</v>
      </c>
      <c r="S403" t="str">
        <f>TRIM(IF(Transportes!F404="TRÁNSITO INTERRUMPIDO","Interrumpido",IF(Transportes!F404="TRÁNSITO RESTRINGIDO","Restringido","Normal")))</f>
        <v>Normal</v>
      </c>
      <c r="T403" t="e">
        <f>TRIM(IF(MID(TRIM(Transportes!H404),1,FIND("-",TRIM(Transportes!H404),1)-2)="Acción humana","H","F"))</f>
        <v>#VALUE!</v>
      </c>
      <c r="U403" s="38">
        <f>Transportes!G404</f>
        <v>0</v>
      </c>
    </row>
    <row r="404" spans="18:21">
      <c r="R404" t="e">
        <f>TRIM(MID(TRIM(Transportes!D405),1,FIND(CHAR(10),TRIM(Transportes!D405),1)-1))</f>
        <v>#VALUE!</v>
      </c>
      <c r="S404" t="str">
        <f>TRIM(IF(Transportes!F405="TRÁNSITO INTERRUMPIDO","Interrumpido",IF(Transportes!F405="TRÁNSITO RESTRINGIDO","Restringido","Normal")))</f>
        <v>Normal</v>
      </c>
      <c r="T404" t="e">
        <f>TRIM(IF(MID(TRIM(Transportes!H405),1,FIND("-",TRIM(Transportes!H405),1)-2)="Acción humana","H","F"))</f>
        <v>#VALUE!</v>
      </c>
      <c r="U404" s="38">
        <f>Transportes!G405</f>
        <v>0</v>
      </c>
    </row>
    <row r="405" spans="18:21">
      <c r="R405" t="e">
        <f>TRIM(MID(TRIM(Transportes!D406),1,FIND(CHAR(10),TRIM(Transportes!D406),1)-1))</f>
        <v>#VALUE!</v>
      </c>
      <c r="S405" t="str">
        <f>TRIM(IF(Transportes!F406="TRÁNSITO INTERRUMPIDO","Interrumpido",IF(Transportes!F406="TRÁNSITO RESTRINGIDO","Restringido","Normal")))</f>
        <v>Normal</v>
      </c>
      <c r="T405" t="e">
        <f>TRIM(IF(MID(TRIM(Transportes!H406),1,FIND("-",TRIM(Transportes!H406),1)-2)="Acción humana","H","F"))</f>
        <v>#VALUE!</v>
      </c>
      <c r="U405" s="38">
        <f>Transportes!G406</f>
        <v>0</v>
      </c>
    </row>
    <row r="406" spans="18:21">
      <c r="R406" t="e">
        <f>TRIM(MID(TRIM(Transportes!D407),1,FIND(CHAR(10),TRIM(Transportes!D407),1)-1))</f>
        <v>#VALUE!</v>
      </c>
      <c r="S406" t="str">
        <f>TRIM(IF(Transportes!F407="TRÁNSITO INTERRUMPIDO","Interrumpido",IF(Transportes!F407="TRÁNSITO RESTRINGIDO","Restringido","Normal")))</f>
        <v>Normal</v>
      </c>
      <c r="T406" t="e">
        <f>TRIM(IF(MID(TRIM(Transportes!H407),1,FIND("-",TRIM(Transportes!H407),1)-2)="Acción humana","H","F"))</f>
        <v>#VALUE!</v>
      </c>
      <c r="U406" s="38">
        <f>Transportes!G407</f>
        <v>0</v>
      </c>
    </row>
    <row r="407" spans="18:21">
      <c r="R407" t="e">
        <f>TRIM(MID(TRIM(Transportes!D408),1,FIND(CHAR(10),TRIM(Transportes!D408),1)-1))</f>
        <v>#VALUE!</v>
      </c>
      <c r="S407" t="str">
        <f>TRIM(IF(Transportes!F408="TRÁNSITO INTERRUMPIDO","Interrumpido",IF(Transportes!F408="TRÁNSITO RESTRINGIDO","Restringido","Normal")))</f>
        <v>Normal</v>
      </c>
      <c r="T407" t="e">
        <f>TRIM(IF(MID(TRIM(Transportes!H408),1,FIND("-",TRIM(Transportes!H408),1)-2)="Acción humana","H","F"))</f>
        <v>#VALUE!</v>
      </c>
      <c r="U407" s="38">
        <f>Transportes!G408</f>
        <v>0</v>
      </c>
    </row>
    <row r="408" spans="18:21">
      <c r="R408" t="e">
        <f>TRIM(MID(TRIM(Transportes!D409),1,FIND(CHAR(10),TRIM(Transportes!D409),1)-1))</f>
        <v>#VALUE!</v>
      </c>
      <c r="S408" t="str">
        <f>TRIM(IF(Transportes!F409="TRÁNSITO INTERRUMPIDO","Interrumpido",IF(Transportes!F409="TRÁNSITO RESTRINGIDO","Restringido","Normal")))</f>
        <v>Normal</v>
      </c>
      <c r="T408" t="e">
        <f>TRIM(IF(MID(TRIM(Transportes!H409),1,FIND("-",TRIM(Transportes!H409),1)-2)="Acción humana","H","F"))</f>
        <v>#VALUE!</v>
      </c>
      <c r="U408" s="38">
        <f>Transportes!G409</f>
        <v>0</v>
      </c>
    </row>
    <row r="409" spans="18:21">
      <c r="R409" t="e">
        <f>TRIM(MID(TRIM(Transportes!D410),1,FIND(CHAR(10),TRIM(Transportes!D410),1)-1))</f>
        <v>#VALUE!</v>
      </c>
      <c r="S409" t="str">
        <f>TRIM(IF(Transportes!F410="TRÁNSITO INTERRUMPIDO","Interrumpido",IF(Transportes!F410="TRÁNSITO RESTRINGIDO","Restringido","Normal")))</f>
        <v>Normal</v>
      </c>
      <c r="T409" t="e">
        <f>TRIM(IF(MID(TRIM(Transportes!H410),1,FIND("-",TRIM(Transportes!H410),1)-2)="Acción humana","H","F"))</f>
        <v>#VALUE!</v>
      </c>
      <c r="U409" s="38">
        <f>Transportes!G410</f>
        <v>0</v>
      </c>
    </row>
    <row r="410" spans="18:21">
      <c r="R410" t="e">
        <f>TRIM(MID(TRIM(Transportes!D411),1,FIND(CHAR(10),TRIM(Transportes!D411),1)-1))</f>
        <v>#VALUE!</v>
      </c>
      <c r="S410" t="str">
        <f>TRIM(IF(Transportes!F411="TRÁNSITO INTERRUMPIDO","Interrumpido",IF(Transportes!F411="TRÁNSITO RESTRINGIDO","Restringido","Normal")))</f>
        <v>Normal</v>
      </c>
      <c r="T410" t="e">
        <f>TRIM(IF(MID(TRIM(Transportes!H411),1,FIND("-",TRIM(Transportes!H411),1)-2)="Acción humana","H","F"))</f>
        <v>#VALUE!</v>
      </c>
      <c r="U410" s="38">
        <f>Transportes!G411</f>
        <v>0</v>
      </c>
    </row>
    <row r="411" spans="18:21">
      <c r="R411" t="e">
        <f>TRIM(MID(TRIM(Transportes!D412),1,FIND(CHAR(10),TRIM(Transportes!D412),1)-1))</f>
        <v>#VALUE!</v>
      </c>
      <c r="S411" t="str">
        <f>TRIM(IF(Transportes!F412="TRÁNSITO INTERRUMPIDO","Interrumpido",IF(Transportes!F412="TRÁNSITO RESTRINGIDO","Restringido","Normal")))</f>
        <v>Normal</v>
      </c>
      <c r="T411" t="e">
        <f>TRIM(IF(MID(TRIM(Transportes!H412),1,FIND("-",TRIM(Transportes!H412),1)-2)="Acción humana","H","F"))</f>
        <v>#VALUE!</v>
      </c>
      <c r="U411" s="38">
        <f>Transportes!G412</f>
        <v>0</v>
      </c>
    </row>
    <row r="412" spans="18:21">
      <c r="R412" t="e">
        <f>TRIM(MID(TRIM(Transportes!D413),1,FIND(CHAR(10),TRIM(Transportes!D413),1)-1))</f>
        <v>#VALUE!</v>
      </c>
      <c r="S412" t="str">
        <f>TRIM(IF(Transportes!F413="TRÁNSITO INTERRUMPIDO","Interrumpido",IF(Transportes!F413="TRÁNSITO RESTRINGIDO","Restringido","Normal")))</f>
        <v>Normal</v>
      </c>
      <c r="T412" t="e">
        <f>TRIM(IF(MID(TRIM(Transportes!H413),1,FIND("-",TRIM(Transportes!H413),1)-2)="Acción humana","H","F"))</f>
        <v>#VALUE!</v>
      </c>
      <c r="U412" s="38">
        <f>Transportes!G413</f>
        <v>0</v>
      </c>
    </row>
    <row r="413" spans="18:21">
      <c r="R413" t="e">
        <f>TRIM(MID(TRIM(Transportes!D414),1,FIND(CHAR(10),TRIM(Transportes!D414),1)-1))</f>
        <v>#VALUE!</v>
      </c>
      <c r="S413" t="str">
        <f>TRIM(IF(Transportes!F414="TRÁNSITO INTERRUMPIDO","Interrumpido",IF(Transportes!F414="TRÁNSITO RESTRINGIDO","Restringido","Normal")))</f>
        <v>Normal</v>
      </c>
      <c r="T413" t="e">
        <f>TRIM(IF(MID(TRIM(Transportes!H414),1,FIND("-",TRIM(Transportes!H414),1)-2)="Acción humana","H","F"))</f>
        <v>#VALUE!</v>
      </c>
      <c r="U413" s="38">
        <f>Transportes!G414</f>
        <v>0</v>
      </c>
    </row>
    <row r="414" spans="18:21">
      <c r="R414" t="e">
        <f>TRIM(MID(TRIM(Transportes!D415),1,FIND(CHAR(10),TRIM(Transportes!D415),1)-1))</f>
        <v>#VALUE!</v>
      </c>
      <c r="S414" t="str">
        <f>TRIM(IF(Transportes!F415="TRÁNSITO INTERRUMPIDO","Interrumpido",IF(Transportes!F415="TRÁNSITO RESTRINGIDO","Restringido","Normal")))</f>
        <v>Normal</v>
      </c>
      <c r="T414" t="e">
        <f>TRIM(IF(MID(TRIM(Transportes!H415),1,FIND("-",TRIM(Transportes!H415),1)-2)="Acción humana","H","F"))</f>
        <v>#VALUE!</v>
      </c>
      <c r="U414" s="38">
        <f>Transportes!G415</f>
        <v>0</v>
      </c>
    </row>
    <row r="415" spans="18:21">
      <c r="R415" t="e">
        <f>TRIM(MID(TRIM(Transportes!D416),1,FIND(CHAR(10),TRIM(Transportes!D416),1)-1))</f>
        <v>#VALUE!</v>
      </c>
      <c r="S415" t="str">
        <f>TRIM(IF(Transportes!F416="TRÁNSITO INTERRUMPIDO","Interrumpido",IF(Transportes!F416="TRÁNSITO RESTRINGIDO","Restringido","Normal")))</f>
        <v>Normal</v>
      </c>
      <c r="T415" t="e">
        <f>TRIM(IF(MID(TRIM(Transportes!H416),1,FIND("-",TRIM(Transportes!H416),1)-2)="Acción humana","H","F"))</f>
        <v>#VALUE!</v>
      </c>
      <c r="U415" s="38">
        <f>Transportes!G416</f>
        <v>0</v>
      </c>
    </row>
    <row r="416" spans="18:21">
      <c r="R416" t="e">
        <f>TRIM(MID(TRIM(Transportes!D417),1,FIND(CHAR(10),TRIM(Transportes!D417),1)-1))</f>
        <v>#VALUE!</v>
      </c>
      <c r="S416" t="str">
        <f>TRIM(IF(Transportes!F417="TRÁNSITO INTERRUMPIDO","Interrumpido",IF(Transportes!F417="TRÁNSITO RESTRINGIDO","Restringido","Normal")))</f>
        <v>Normal</v>
      </c>
      <c r="T416" t="e">
        <f>TRIM(IF(MID(TRIM(Transportes!H417),1,FIND("-",TRIM(Transportes!H417),1)-2)="Acción humana","H","F"))</f>
        <v>#VALUE!</v>
      </c>
      <c r="U416" s="38">
        <f>Transportes!G417</f>
        <v>0</v>
      </c>
    </row>
    <row r="417" spans="18:21">
      <c r="R417" t="e">
        <f>TRIM(MID(TRIM(Transportes!D418),1,FIND(CHAR(10),TRIM(Transportes!D418),1)-1))</f>
        <v>#VALUE!</v>
      </c>
      <c r="S417" t="str">
        <f>TRIM(IF(Transportes!F418="TRÁNSITO INTERRUMPIDO","Interrumpido",IF(Transportes!F418="TRÁNSITO RESTRINGIDO","Restringido","Normal")))</f>
        <v>Normal</v>
      </c>
      <c r="T417" t="e">
        <f>TRIM(IF(MID(TRIM(Transportes!H418),1,FIND("-",TRIM(Transportes!H418),1)-2)="Acción humana","H","F"))</f>
        <v>#VALUE!</v>
      </c>
      <c r="U417" s="38">
        <f>Transportes!G418</f>
        <v>0</v>
      </c>
    </row>
    <row r="418" spans="18:21">
      <c r="R418" t="e">
        <f>TRIM(MID(TRIM(Transportes!D419),1,FIND(CHAR(10),TRIM(Transportes!D419),1)-1))</f>
        <v>#VALUE!</v>
      </c>
      <c r="S418" t="str">
        <f>TRIM(IF(Transportes!F419="TRÁNSITO INTERRUMPIDO","Interrumpido",IF(Transportes!F419="TRÁNSITO RESTRINGIDO","Restringido","Normal")))</f>
        <v>Normal</v>
      </c>
      <c r="T418" t="e">
        <f>TRIM(IF(MID(TRIM(Transportes!H419),1,FIND("-",TRIM(Transportes!H419),1)-2)="Acción humana","H","F"))</f>
        <v>#VALUE!</v>
      </c>
      <c r="U418" s="38">
        <f>Transportes!G419</f>
        <v>0</v>
      </c>
    </row>
    <row r="419" spans="18:21">
      <c r="R419" t="e">
        <f>TRIM(MID(TRIM(Transportes!D420),1,FIND(CHAR(10),TRIM(Transportes!D420),1)-1))</f>
        <v>#VALUE!</v>
      </c>
      <c r="S419" t="str">
        <f>TRIM(IF(Transportes!F420="TRÁNSITO INTERRUMPIDO","Interrumpido",IF(Transportes!F420="TRÁNSITO RESTRINGIDO","Restringido","Normal")))</f>
        <v>Normal</v>
      </c>
      <c r="T419" t="e">
        <f>TRIM(IF(MID(TRIM(Transportes!H420),1,FIND("-",TRIM(Transportes!H420),1)-2)="Acción humana","H","F"))</f>
        <v>#VALUE!</v>
      </c>
      <c r="U419" s="38">
        <f>Transportes!G420</f>
        <v>0</v>
      </c>
    </row>
    <row r="420" spans="18:21">
      <c r="R420" t="e">
        <f>TRIM(MID(TRIM(Transportes!D421),1,FIND(CHAR(10),TRIM(Transportes!D421),1)-1))</f>
        <v>#VALUE!</v>
      </c>
      <c r="S420" t="str">
        <f>TRIM(IF(Transportes!F421="TRÁNSITO INTERRUMPIDO","Interrumpido",IF(Transportes!F421="TRÁNSITO RESTRINGIDO","Restringido","Normal")))</f>
        <v>Normal</v>
      </c>
      <c r="T420" t="e">
        <f>TRIM(IF(MID(TRIM(Transportes!H421),1,FIND("-",TRIM(Transportes!H421),1)-2)="Acción humana","H","F"))</f>
        <v>#VALUE!</v>
      </c>
      <c r="U420" s="38">
        <f>Transportes!G421</f>
        <v>0</v>
      </c>
    </row>
    <row r="421" spans="18:21">
      <c r="R421" t="e">
        <f>TRIM(MID(TRIM(Transportes!D422),1,FIND(CHAR(10),TRIM(Transportes!D422),1)-1))</f>
        <v>#VALUE!</v>
      </c>
      <c r="S421" t="str">
        <f>TRIM(IF(Transportes!F422="TRÁNSITO INTERRUMPIDO","Interrumpido",IF(Transportes!F422="TRÁNSITO RESTRINGIDO","Restringido","Normal")))</f>
        <v>Normal</v>
      </c>
      <c r="T421" t="e">
        <f>TRIM(IF(MID(TRIM(Transportes!H422),1,FIND("-",TRIM(Transportes!H422),1)-2)="Acción humana","H","F"))</f>
        <v>#VALUE!</v>
      </c>
      <c r="U421" s="38">
        <f>Transportes!G422</f>
        <v>0</v>
      </c>
    </row>
    <row r="422" spans="18:21">
      <c r="R422" t="e">
        <f>TRIM(MID(TRIM(Transportes!D423),1,FIND(CHAR(10),TRIM(Transportes!D423),1)-1))</f>
        <v>#VALUE!</v>
      </c>
      <c r="S422" t="str">
        <f>TRIM(IF(Transportes!F423="TRÁNSITO INTERRUMPIDO","Interrumpido",IF(Transportes!F423="TRÁNSITO RESTRINGIDO","Restringido","Normal")))</f>
        <v>Normal</v>
      </c>
      <c r="T422" t="e">
        <f>TRIM(IF(MID(TRIM(Transportes!H423),1,FIND("-",TRIM(Transportes!H423),1)-2)="Acción humana","H","F"))</f>
        <v>#VALUE!</v>
      </c>
      <c r="U422" s="38">
        <f>Transportes!G423</f>
        <v>0</v>
      </c>
    </row>
    <row r="423" spans="18:21">
      <c r="R423" t="e">
        <f>TRIM(MID(TRIM(Transportes!D424),1,FIND(CHAR(10),TRIM(Transportes!D424),1)-1))</f>
        <v>#VALUE!</v>
      </c>
      <c r="S423" t="str">
        <f>TRIM(IF(Transportes!F424="TRÁNSITO INTERRUMPIDO","Interrumpido",IF(Transportes!F424="TRÁNSITO RESTRINGIDO","Restringido","Normal")))</f>
        <v>Normal</v>
      </c>
      <c r="T423" t="e">
        <f>TRIM(IF(MID(TRIM(Transportes!H424),1,FIND("-",TRIM(Transportes!H424),1)-2)="Acción humana","H","F"))</f>
        <v>#VALUE!</v>
      </c>
      <c r="U423" s="38">
        <f>Transportes!G424</f>
        <v>0</v>
      </c>
    </row>
    <row r="424" spans="18:21">
      <c r="R424" t="e">
        <f>TRIM(MID(TRIM(Transportes!D425),1,FIND(CHAR(10),TRIM(Transportes!D425),1)-1))</f>
        <v>#VALUE!</v>
      </c>
      <c r="S424" t="str">
        <f>TRIM(IF(Transportes!F425="TRÁNSITO INTERRUMPIDO","Interrumpido",IF(Transportes!F425="TRÁNSITO RESTRINGIDO","Restringido","Normal")))</f>
        <v>Normal</v>
      </c>
      <c r="T424" t="e">
        <f>TRIM(IF(MID(TRIM(Transportes!H425),1,FIND("-",TRIM(Transportes!H425),1)-2)="Acción humana","H","F"))</f>
        <v>#VALUE!</v>
      </c>
      <c r="U424" s="38">
        <f>Transportes!G425</f>
        <v>0</v>
      </c>
    </row>
    <row r="425" spans="18:21">
      <c r="R425" t="e">
        <f>TRIM(MID(TRIM(Transportes!D426),1,FIND(CHAR(10),TRIM(Transportes!D426),1)-1))</f>
        <v>#VALUE!</v>
      </c>
      <c r="S425" t="str">
        <f>TRIM(IF(Transportes!F426="TRÁNSITO INTERRUMPIDO","Interrumpido",IF(Transportes!F426="TRÁNSITO RESTRINGIDO","Restringido","Normal")))</f>
        <v>Normal</v>
      </c>
      <c r="T425" t="e">
        <f>TRIM(IF(MID(TRIM(Transportes!H426),1,FIND("-",TRIM(Transportes!H426),1)-2)="Acción humana","H","F"))</f>
        <v>#VALUE!</v>
      </c>
      <c r="U425" s="38">
        <f>Transportes!G426</f>
        <v>0</v>
      </c>
    </row>
    <row r="426" spans="18:21">
      <c r="R426" t="e">
        <f>TRIM(MID(TRIM(Transportes!D427),1,FIND(CHAR(10),TRIM(Transportes!D427),1)-1))</f>
        <v>#VALUE!</v>
      </c>
      <c r="S426" t="str">
        <f>TRIM(IF(Transportes!F427="TRÁNSITO INTERRUMPIDO","Interrumpido",IF(Transportes!F427="TRÁNSITO RESTRINGIDO","Restringido","Normal")))</f>
        <v>Normal</v>
      </c>
      <c r="T426" t="e">
        <f>TRIM(IF(MID(TRIM(Transportes!H427),1,FIND("-",TRIM(Transportes!H427),1)-2)="Acción humana","H","F"))</f>
        <v>#VALUE!</v>
      </c>
      <c r="U426" s="38">
        <f>Transportes!G427</f>
        <v>0</v>
      </c>
    </row>
    <row r="427" spans="18:21">
      <c r="R427" t="e">
        <f>TRIM(MID(TRIM(Transportes!D428),1,FIND(CHAR(10),TRIM(Transportes!D428),1)-1))</f>
        <v>#VALUE!</v>
      </c>
      <c r="S427" t="str">
        <f>TRIM(IF(Transportes!F428="TRÁNSITO INTERRUMPIDO","Interrumpido",IF(Transportes!F428="TRÁNSITO RESTRINGIDO","Restringido","Normal")))</f>
        <v>Normal</v>
      </c>
      <c r="T427" t="e">
        <f>TRIM(IF(MID(TRIM(Transportes!H428),1,FIND("-",TRIM(Transportes!H428),1)-2)="Acción humana","H","F"))</f>
        <v>#VALUE!</v>
      </c>
      <c r="U427" s="38">
        <f>Transportes!G428</f>
        <v>0</v>
      </c>
    </row>
    <row r="428" spans="18:21">
      <c r="R428" t="e">
        <f>TRIM(MID(TRIM(Transportes!D429),1,FIND(CHAR(10),TRIM(Transportes!D429),1)-1))</f>
        <v>#VALUE!</v>
      </c>
      <c r="S428" t="str">
        <f>TRIM(IF(Transportes!F429="TRÁNSITO INTERRUMPIDO","Interrumpido",IF(Transportes!F429="TRÁNSITO RESTRINGIDO","Restringido","Normal")))</f>
        <v>Normal</v>
      </c>
      <c r="T428" t="e">
        <f>TRIM(IF(MID(TRIM(Transportes!H429),1,FIND("-",TRIM(Transportes!H429),1)-2)="Acción humana","H","F"))</f>
        <v>#VALUE!</v>
      </c>
      <c r="U428" s="38">
        <f>Transportes!G429</f>
        <v>0</v>
      </c>
    </row>
    <row r="429" spans="18:21">
      <c r="R429" t="e">
        <f>TRIM(MID(TRIM(Transportes!D430),1,FIND(CHAR(10),TRIM(Transportes!D430),1)-1))</f>
        <v>#VALUE!</v>
      </c>
      <c r="S429" t="str">
        <f>TRIM(IF(Transportes!F430="TRÁNSITO INTERRUMPIDO","Interrumpido",IF(Transportes!F430="TRÁNSITO RESTRINGIDO","Restringido","Normal")))</f>
        <v>Normal</v>
      </c>
      <c r="T429" t="e">
        <f>TRIM(IF(MID(TRIM(Transportes!H430),1,FIND("-",TRIM(Transportes!H430),1)-2)="Acción humana","H","F"))</f>
        <v>#VALUE!</v>
      </c>
      <c r="U429" s="38">
        <f>Transportes!G430</f>
        <v>0</v>
      </c>
    </row>
    <row r="430" spans="18:21">
      <c r="R430" t="e">
        <f>TRIM(MID(TRIM(Transportes!D431),1,FIND(CHAR(10),TRIM(Transportes!D431),1)-1))</f>
        <v>#VALUE!</v>
      </c>
      <c r="S430" t="str">
        <f>TRIM(IF(Transportes!F431="TRÁNSITO INTERRUMPIDO","Interrumpido",IF(Transportes!F431="TRÁNSITO RESTRINGIDO","Restringido","Normal")))</f>
        <v>Normal</v>
      </c>
      <c r="T430" t="e">
        <f>TRIM(IF(MID(TRIM(Transportes!H431),1,FIND("-",TRIM(Transportes!H431),1)-2)="Acción humana","H","F"))</f>
        <v>#VALUE!</v>
      </c>
      <c r="U430" s="38">
        <f>Transportes!G431</f>
        <v>0</v>
      </c>
    </row>
    <row r="431" spans="18:21">
      <c r="R431" t="e">
        <f>TRIM(MID(TRIM(Transportes!D432),1,FIND(CHAR(10),TRIM(Transportes!D432),1)-1))</f>
        <v>#VALUE!</v>
      </c>
      <c r="S431" t="str">
        <f>TRIM(IF(Transportes!F432="TRÁNSITO INTERRUMPIDO","Interrumpido",IF(Transportes!F432="TRÁNSITO RESTRINGIDO","Restringido","Normal")))</f>
        <v>Normal</v>
      </c>
      <c r="T431" t="e">
        <f>TRIM(IF(MID(TRIM(Transportes!H432),1,FIND("-",TRIM(Transportes!H432),1)-2)="Acción humana","H","F"))</f>
        <v>#VALUE!</v>
      </c>
      <c r="U431" s="38">
        <f>Transportes!G432</f>
        <v>0</v>
      </c>
    </row>
    <row r="432" spans="18:21">
      <c r="R432" t="e">
        <f>TRIM(MID(TRIM(Transportes!D433),1,FIND(CHAR(10),TRIM(Transportes!D433),1)-1))</f>
        <v>#VALUE!</v>
      </c>
      <c r="S432" t="str">
        <f>TRIM(IF(Transportes!F433="TRÁNSITO INTERRUMPIDO","Interrumpido",IF(Transportes!F433="TRÁNSITO RESTRINGIDO","Restringido","Normal")))</f>
        <v>Normal</v>
      </c>
      <c r="T432" t="e">
        <f>TRIM(IF(MID(TRIM(Transportes!H433),1,FIND("-",TRIM(Transportes!H433),1)-2)="Acción humana","H","F"))</f>
        <v>#VALUE!</v>
      </c>
      <c r="U432" s="38">
        <f>Transportes!G433</f>
        <v>0</v>
      </c>
    </row>
    <row r="433" spans="18:21">
      <c r="R433" t="e">
        <f>TRIM(MID(TRIM(Transportes!D434),1,FIND(CHAR(10),TRIM(Transportes!D434),1)-1))</f>
        <v>#VALUE!</v>
      </c>
      <c r="S433" t="str">
        <f>TRIM(IF(Transportes!F434="TRÁNSITO INTERRUMPIDO","Interrumpido",IF(Transportes!F434="TRÁNSITO RESTRINGIDO","Restringido","Normal")))</f>
        <v>Normal</v>
      </c>
      <c r="T433" t="e">
        <f>TRIM(IF(MID(TRIM(Transportes!H434),1,FIND("-",TRIM(Transportes!H434),1)-2)="Acción humana","H","F"))</f>
        <v>#VALUE!</v>
      </c>
      <c r="U433" s="38">
        <f>Transportes!G434</f>
        <v>0</v>
      </c>
    </row>
    <row r="434" spans="18:21">
      <c r="R434" t="e">
        <f>TRIM(MID(TRIM(Transportes!D435),1,FIND(CHAR(10),TRIM(Transportes!D435),1)-1))</f>
        <v>#VALUE!</v>
      </c>
      <c r="S434" t="str">
        <f>TRIM(IF(Transportes!F435="TRÁNSITO INTERRUMPIDO","Interrumpido",IF(Transportes!F435="TRÁNSITO RESTRINGIDO","Restringido","Normal")))</f>
        <v>Normal</v>
      </c>
      <c r="T434" t="e">
        <f>TRIM(IF(MID(TRIM(Transportes!H435),1,FIND("-",TRIM(Transportes!H435),1)-2)="Acción humana","H","F"))</f>
        <v>#VALUE!</v>
      </c>
      <c r="U434" s="38">
        <f>Transportes!G435</f>
        <v>0</v>
      </c>
    </row>
    <row r="435" spans="18:21">
      <c r="R435" t="e">
        <f>TRIM(MID(TRIM(Transportes!D436),1,FIND(CHAR(10),TRIM(Transportes!D436),1)-1))</f>
        <v>#VALUE!</v>
      </c>
      <c r="S435" t="str">
        <f>TRIM(IF(Transportes!F436="TRÁNSITO INTERRUMPIDO","Interrumpido",IF(Transportes!F436="TRÁNSITO RESTRINGIDO","Restringido","Normal")))</f>
        <v>Normal</v>
      </c>
      <c r="T435" t="e">
        <f>TRIM(IF(MID(TRIM(Transportes!H436),1,FIND("-",TRIM(Transportes!H436),1)-2)="Acción humana","H","F"))</f>
        <v>#VALUE!</v>
      </c>
      <c r="U435" s="38">
        <f>Transportes!G436</f>
        <v>0</v>
      </c>
    </row>
    <row r="436" spans="18:21">
      <c r="R436" t="e">
        <f>TRIM(MID(TRIM(Transportes!D437),1,FIND(CHAR(10),TRIM(Transportes!D437),1)-1))</f>
        <v>#VALUE!</v>
      </c>
      <c r="S436" t="str">
        <f>TRIM(IF(Transportes!F437="TRÁNSITO INTERRUMPIDO","Interrumpido",IF(Transportes!F437="TRÁNSITO RESTRINGIDO","Restringido","Normal")))</f>
        <v>Normal</v>
      </c>
      <c r="T436" t="e">
        <f>TRIM(IF(MID(TRIM(Transportes!H437),1,FIND("-",TRIM(Transportes!H437),1)-2)="Acción humana","H","F"))</f>
        <v>#VALUE!</v>
      </c>
      <c r="U436" s="38">
        <f>Transportes!G437</f>
        <v>0</v>
      </c>
    </row>
    <row r="437" spans="18:21">
      <c r="R437" t="e">
        <f>TRIM(MID(TRIM(Transportes!D438),1,FIND(CHAR(10),TRIM(Transportes!D438),1)-1))</f>
        <v>#VALUE!</v>
      </c>
      <c r="S437" t="str">
        <f>TRIM(IF(Transportes!F438="TRÁNSITO INTERRUMPIDO","Interrumpido",IF(Transportes!F438="TRÁNSITO RESTRINGIDO","Restringido","Normal")))</f>
        <v>Normal</v>
      </c>
      <c r="T437" t="e">
        <f>TRIM(IF(MID(TRIM(Transportes!H438),1,FIND("-",TRIM(Transportes!H438),1)-2)="Acción humana","H","F"))</f>
        <v>#VALUE!</v>
      </c>
      <c r="U437" s="38">
        <f>Transportes!G438</f>
        <v>0</v>
      </c>
    </row>
    <row r="438" spans="18:21">
      <c r="R438" t="e">
        <f>TRIM(MID(TRIM(Transportes!D439),1,FIND(CHAR(10),TRIM(Transportes!D439),1)-1))</f>
        <v>#VALUE!</v>
      </c>
      <c r="S438" t="str">
        <f>TRIM(IF(Transportes!F439="TRÁNSITO INTERRUMPIDO","Interrumpido",IF(Transportes!F439="TRÁNSITO RESTRINGIDO","Restringido","Normal")))</f>
        <v>Normal</v>
      </c>
      <c r="T438" t="e">
        <f>TRIM(IF(MID(TRIM(Transportes!H439),1,FIND("-",TRIM(Transportes!H439),1)-2)="Acción humana","H","F"))</f>
        <v>#VALUE!</v>
      </c>
      <c r="U438" s="38">
        <f>Transportes!G439</f>
        <v>0</v>
      </c>
    </row>
    <row r="439" spans="18:21">
      <c r="R439" t="e">
        <f>TRIM(MID(TRIM(Transportes!D440),1,FIND(CHAR(10),TRIM(Transportes!D440),1)-1))</f>
        <v>#VALUE!</v>
      </c>
      <c r="S439" t="str">
        <f>TRIM(IF(Transportes!F440="TRÁNSITO INTERRUMPIDO","Interrumpido",IF(Transportes!F440="TRÁNSITO RESTRINGIDO","Restringido","Normal")))</f>
        <v>Normal</v>
      </c>
      <c r="T439" t="e">
        <f>TRIM(IF(MID(TRIM(Transportes!H440),1,FIND("-",TRIM(Transportes!H440),1)-2)="Acción humana","H","F"))</f>
        <v>#VALUE!</v>
      </c>
      <c r="U439" s="38">
        <f>Transportes!G440</f>
        <v>0</v>
      </c>
    </row>
    <row r="440" spans="18:21">
      <c r="R440" t="e">
        <f>TRIM(MID(TRIM(Transportes!D441),1,FIND(CHAR(10),TRIM(Transportes!D441),1)-1))</f>
        <v>#VALUE!</v>
      </c>
      <c r="S440" t="str">
        <f>TRIM(IF(Transportes!F441="TRÁNSITO INTERRUMPIDO","Interrumpido",IF(Transportes!F441="TRÁNSITO RESTRINGIDO","Restringido","Normal")))</f>
        <v>Normal</v>
      </c>
      <c r="T440" t="e">
        <f>TRIM(IF(MID(TRIM(Transportes!H441),1,FIND("-",TRIM(Transportes!H441),1)-2)="Acción humana","H","F"))</f>
        <v>#VALUE!</v>
      </c>
      <c r="U440" s="38">
        <f>Transportes!G441</f>
        <v>0</v>
      </c>
    </row>
    <row r="441" spans="18:21">
      <c r="R441" t="e">
        <f>TRIM(MID(TRIM(Transportes!D442),1,FIND(CHAR(10),TRIM(Transportes!D442),1)-1))</f>
        <v>#VALUE!</v>
      </c>
      <c r="S441" t="str">
        <f>TRIM(IF(Transportes!F442="TRÁNSITO INTERRUMPIDO","Interrumpido",IF(Transportes!F442="TRÁNSITO RESTRINGIDO","Restringido","Normal")))</f>
        <v>Normal</v>
      </c>
      <c r="T441" t="e">
        <f>TRIM(IF(MID(TRIM(Transportes!H442),1,FIND("-",TRIM(Transportes!H442),1)-2)="Acción humana","H","F"))</f>
        <v>#VALUE!</v>
      </c>
      <c r="U441" s="38">
        <f>Transportes!G442</f>
        <v>0</v>
      </c>
    </row>
    <row r="442" spans="18:21">
      <c r="R442" t="e">
        <f>TRIM(MID(TRIM(Transportes!D443),1,FIND(CHAR(10),TRIM(Transportes!D443),1)-1))</f>
        <v>#VALUE!</v>
      </c>
      <c r="S442" t="str">
        <f>TRIM(IF(Transportes!F443="TRÁNSITO INTERRUMPIDO","Interrumpido",IF(Transportes!F443="TRÁNSITO RESTRINGIDO","Restringido","Normal")))</f>
        <v>Normal</v>
      </c>
      <c r="T442" t="e">
        <f>TRIM(IF(MID(TRIM(Transportes!H443),1,FIND("-",TRIM(Transportes!H443),1)-2)="Acción humana","H","F"))</f>
        <v>#VALUE!</v>
      </c>
      <c r="U442" s="38">
        <f>Transportes!G443</f>
        <v>0</v>
      </c>
    </row>
    <row r="443" spans="18:21">
      <c r="R443" t="e">
        <f>TRIM(MID(TRIM(Transportes!D444),1,FIND(CHAR(10),TRIM(Transportes!D444),1)-1))</f>
        <v>#VALUE!</v>
      </c>
      <c r="S443" t="str">
        <f>TRIM(IF(Transportes!F444="TRÁNSITO INTERRUMPIDO","Interrumpido",IF(Transportes!F444="TRÁNSITO RESTRINGIDO","Restringido","Normal")))</f>
        <v>Normal</v>
      </c>
      <c r="T443" t="e">
        <f>TRIM(IF(MID(TRIM(Transportes!H444),1,FIND("-",TRIM(Transportes!H444),1)-2)="Acción humana","H","F"))</f>
        <v>#VALUE!</v>
      </c>
      <c r="U443" s="38">
        <f>Transportes!G444</f>
        <v>0</v>
      </c>
    </row>
    <row r="444" spans="18:21">
      <c r="R444" t="e">
        <f>TRIM(MID(TRIM(Transportes!D445),1,FIND(CHAR(10),TRIM(Transportes!D445),1)-1))</f>
        <v>#VALUE!</v>
      </c>
      <c r="S444" t="str">
        <f>TRIM(IF(Transportes!F445="TRÁNSITO INTERRUMPIDO","Interrumpido",IF(Transportes!F445="TRÁNSITO RESTRINGIDO","Restringido","Normal")))</f>
        <v>Normal</v>
      </c>
      <c r="T444" t="e">
        <f>TRIM(IF(MID(TRIM(Transportes!H445),1,FIND("-",TRIM(Transportes!H445),1)-2)="Acción humana","H","F"))</f>
        <v>#VALUE!</v>
      </c>
      <c r="U444" s="38">
        <f>Transportes!G445</f>
        <v>0</v>
      </c>
    </row>
    <row r="445" spans="18:21">
      <c r="R445" t="e">
        <f>TRIM(MID(TRIM(Transportes!D446),1,FIND(CHAR(10),TRIM(Transportes!D446),1)-1))</f>
        <v>#VALUE!</v>
      </c>
      <c r="S445" t="str">
        <f>TRIM(IF(Transportes!F446="TRÁNSITO INTERRUMPIDO","Interrumpido",IF(Transportes!F446="TRÁNSITO RESTRINGIDO","Restringido","Normal")))</f>
        <v>Normal</v>
      </c>
      <c r="T445" t="e">
        <f>TRIM(IF(MID(TRIM(Transportes!H446),1,FIND("-",TRIM(Transportes!H446),1)-2)="Acción humana","H","F"))</f>
        <v>#VALUE!</v>
      </c>
      <c r="U445" s="38">
        <f>Transportes!G446</f>
        <v>0</v>
      </c>
    </row>
  </sheetData>
  <mergeCells count="12">
    <mergeCell ref="P14:P15"/>
    <mergeCell ref="M42:P42"/>
    <mergeCell ref="A1:F1"/>
    <mergeCell ref="A2:F2"/>
    <mergeCell ref="F4:I4"/>
    <mergeCell ref="F13:K13"/>
    <mergeCell ref="M13:P13"/>
    <mergeCell ref="F14:F15"/>
    <mergeCell ref="G14:H14"/>
    <mergeCell ref="I14:J14"/>
    <mergeCell ref="K14:K15"/>
    <mergeCell ref="M14:O14"/>
  </mergeCells>
  <phoneticPr fontId="119" type="noConversion"/>
  <hyperlinks>
    <hyperlink ref="B68" r:id="rId1" xr:uid="{00000000-0004-0000-0000-000000000000}"/>
  </hyperlinks>
  <pageMargins left="0.7" right="0.7" top="0.75" bottom="0.75" header="0.3" footer="0.3"/>
  <pageSetup orientation="portrait" horizontalDpi="300" verticalDpi="300"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17"/>
  <sheetViews>
    <sheetView showGridLines="0" zoomScale="110" zoomScaleNormal="110" zoomScaleSheetLayoutView="100" workbookViewId="0">
      <selection activeCell="C3" sqref="C3"/>
    </sheetView>
  </sheetViews>
  <sheetFormatPr baseColWidth="10" defaultColWidth="11" defaultRowHeight="14.25"/>
  <cols>
    <col min="1" max="1" width="4.625" style="47" bestFit="1" customWidth="1"/>
    <col min="2" max="2" width="12.625" style="199" bestFit="1" customWidth="1"/>
    <col min="3" max="3" width="9.875" bestFit="1" customWidth="1"/>
    <col min="4" max="4" width="20.5" bestFit="1" customWidth="1"/>
    <col min="5" max="5" width="31" style="40" customWidth="1"/>
    <col min="6" max="6" width="14" style="40" customWidth="1"/>
    <col min="7" max="7" width="8.625" style="38" hidden="1" customWidth="1"/>
    <col min="8" max="8" width="71.125" customWidth="1"/>
    <col min="9" max="9" width="20.75" bestFit="1" customWidth="1"/>
    <col min="10" max="10" width="26.625" customWidth="1"/>
    <col min="11" max="11" width="10.125" style="198" bestFit="1" customWidth="1"/>
    <col min="12" max="12" width="12" style="84" customWidth="1"/>
    <col min="13" max="13" width="12.625" style="85" customWidth="1"/>
    <col min="14" max="14" width="11" style="273" customWidth="1"/>
  </cols>
  <sheetData>
    <row r="1" spans="1:14" ht="35.25" customHeight="1">
      <c r="B1" s="90"/>
      <c r="D1" s="294" t="s">
        <v>107</v>
      </c>
      <c r="E1" s="294"/>
      <c r="F1" s="294"/>
      <c r="G1" s="294"/>
      <c r="H1" s="294"/>
      <c r="I1" s="294"/>
      <c r="J1" s="294"/>
      <c r="K1" s="294"/>
    </row>
    <row r="2" spans="1:14" ht="31.5" customHeight="1">
      <c r="A2" s="50"/>
      <c r="B2" s="91"/>
      <c r="C2" s="33" t="s">
        <v>0</v>
      </c>
      <c r="D2" s="295" t="s">
        <v>1</v>
      </c>
      <c r="E2" s="295"/>
      <c r="F2" s="295"/>
      <c r="G2" s="295"/>
      <c r="H2" s="295"/>
      <c r="I2" s="295"/>
      <c r="J2" s="295"/>
      <c r="K2" s="295"/>
      <c r="L2" s="86"/>
    </row>
    <row r="3" spans="1:14" ht="26.25">
      <c r="A3" s="50"/>
      <c r="B3" s="92" t="s">
        <v>14</v>
      </c>
      <c r="C3" s="32" t="s">
        <v>811</v>
      </c>
      <c r="D3" s="34"/>
      <c r="E3" s="13"/>
      <c r="F3" s="13"/>
      <c r="G3" s="35"/>
      <c r="H3" s="36"/>
      <c r="I3" s="37"/>
      <c r="J3" s="36"/>
      <c r="K3" s="97"/>
      <c r="L3" s="87"/>
    </row>
    <row r="4" spans="1:14" ht="39.75" customHeight="1">
      <c r="A4" s="113" t="s">
        <v>369</v>
      </c>
      <c r="B4" s="113" t="s">
        <v>3</v>
      </c>
      <c r="C4" s="113" t="s">
        <v>17</v>
      </c>
      <c r="D4" s="113" t="s">
        <v>4</v>
      </c>
      <c r="E4" s="210" t="s">
        <v>5</v>
      </c>
      <c r="F4" s="113" t="s">
        <v>7</v>
      </c>
      <c r="G4" s="114" t="s">
        <v>78</v>
      </c>
      <c r="H4" s="113" t="s">
        <v>22</v>
      </c>
      <c r="I4" s="113" t="s">
        <v>132</v>
      </c>
      <c r="J4" s="113" t="s">
        <v>74</v>
      </c>
      <c r="K4" s="113" t="s">
        <v>9</v>
      </c>
      <c r="L4" s="115" t="s">
        <v>10</v>
      </c>
      <c r="M4" s="116" t="s">
        <v>11</v>
      </c>
      <c r="N4" s="274" t="s">
        <v>1023</v>
      </c>
    </row>
    <row r="5" spans="1:14" ht="139.5" customHeight="1">
      <c r="A5" s="223">
        <v>195</v>
      </c>
      <c r="B5" s="189" t="s">
        <v>1045</v>
      </c>
      <c r="C5" s="104">
        <v>46073</v>
      </c>
      <c r="D5" s="151" t="s">
        <v>1046</v>
      </c>
      <c r="E5" s="111" t="s">
        <v>1047</v>
      </c>
      <c r="F5" s="219" t="s">
        <v>294</v>
      </c>
      <c r="G5" s="112" t="s">
        <v>90</v>
      </c>
      <c r="H5" s="107" t="s">
        <v>1068</v>
      </c>
      <c r="I5" s="108" t="s">
        <v>25</v>
      </c>
      <c r="J5" s="102" t="s">
        <v>615</v>
      </c>
      <c r="K5" s="137" t="s">
        <v>27</v>
      </c>
      <c r="L5" s="103">
        <v>-14.583876999999999</v>
      </c>
      <c r="M5" s="109">
        <v>-73.642994999999999</v>
      </c>
      <c r="N5" s="316" t="s">
        <v>1022</v>
      </c>
    </row>
    <row r="6" spans="1:14" ht="112.5" customHeight="1">
      <c r="A6" s="223">
        <v>194</v>
      </c>
      <c r="B6" s="189" t="s">
        <v>1044</v>
      </c>
      <c r="C6" s="104">
        <v>46073</v>
      </c>
      <c r="D6" s="127" t="s">
        <v>1041</v>
      </c>
      <c r="E6" s="111" t="s">
        <v>1042</v>
      </c>
      <c r="F6" s="219" t="s">
        <v>294</v>
      </c>
      <c r="G6" s="106">
        <v>20</v>
      </c>
      <c r="H6" s="107" t="s">
        <v>1043</v>
      </c>
      <c r="I6" s="108" t="s">
        <v>413</v>
      </c>
      <c r="J6" s="102" t="s">
        <v>581</v>
      </c>
      <c r="K6" s="119" t="s">
        <v>27</v>
      </c>
      <c r="L6" s="221">
        <v>-11.017372</v>
      </c>
      <c r="M6" s="222">
        <v>-74.295030999999994</v>
      </c>
      <c r="N6" s="109" t="s">
        <v>1020</v>
      </c>
    </row>
    <row r="7" spans="1:14" ht="134.25" customHeight="1">
      <c r="A7" s="223">
        <v>193</v>
      </c>
      <c r="B7" s="319" t="s">
        <v>1049</v>
      </c>
      <c r="C7" s="104">
        <v>46072</v>
      </c>
      <c r="D7" s="127" t="s">
        <v>519</v>
      </c>
      <c r="E7" s="117" t="s">
        <v>1050</v>
      </c>
      <c r="F7" s="219" t="s">
        <v>294</v>
      </c>
      <c r="G7" s="106" t="s">
        <v>90</v>
      </c>
      <c r="H7" s="107" t="s">
        <v>1051</v>
      </c>
      <c r="I7" s="108" t="s">
        <v>993</v>
      </c>
      <c r="J7" s="102" t="s">
        <v>431</v>
      </c>
      <c r="K7" s="119" t="s">
        <v>27</v>
      </c>
      <c r="L7" s="187">
        <v>-14.422362</v>
      </c>
      <c r="M7" s="188">
        <v>-75.117705999999998</v>
      </c>
      <c r="N7" s="109" t="s">
        <v>1020</v>
      </c>
    </row>
    <row r="8" spans="1:14" ht="76.5">
      <c r="A8" s="223">
        <v>192</v>
      </c>
      <c r="B8" s="189" t="s">
        <v>527</v>
      </c>
      <c r="C8" s="104">
        <v>46056</v>
      </c>
      <c r="D8" s="127" t="s">
        <v>688</v>
      </c>
      <c r="E8" s="111" t="s">
        <v>566</v>
      </c>
      <c r="F8" s="219" t="s">
        <v>294</v>
      </c>
      <c r="G8" s="106" t="s">
        <v>90</v>
      </c>
      <c r="H8" s="107" t="s">
        <v>1013</v>
      </c>
      <c r="I8" s="108" t="s">
        <v>258</v>
      </c>
      <c r="J8" s="121" t="s">
        <v>211</v>
      </c>
      <c r="K8" s="119" t="s">
        <v>27</v>
      </c>
      <c r="L8" s="103">
        <v>-10.49685</v>
      </c>
      <c r="M8" s="109">
        <v>-77.076480000000004</v>
      </c>
      <c r="N8" s="316" t="s">
        <v>1022</v>
      </c>
    </row>
    <row r="9" spans="1:14" ht="76.5">
      <c r="A9" s="223">
        <v>191</v>
      </c>
      <c r="B9" s="189" t="s">
        <v>518</v>
      </c>
      <c r="C9" s="104">
        <v>46051</v>
      </c>
      <c r="D9" s="127" t="s">
        <v>519</v>
      </c>
      <c r="E9" s="117" t="s">
        <v>520</v>
      </c>
      <c r="F9" s="219" t="s">
        <v>294</v>
      </c>
      <c r="G9" s="186">
        <v>120</v>
      </c>
      <c r="H9" s="107" t="s">
        <v>969</v>
      </c>
      <c r="I9" s="108" t="s">
        <v>25</v>
      </c>
      <c r="J9" s="102" t="s">
        <v>431</v>
      </c>
      <c r="K9" s="119" t="s">
        <v>27</v>
      </c>
      <c r="L9" s="187">
        <v>-14.379644000000001</v>
      </c>
      <c r="M9" s="188">
        <v>-75.093508999999997</v>
      </c>
      <c r="N9" s="109" t="s">
        <v>1020</v>
      </c>
    </row>
    <row r="10" spans="1:14" ht="100.5" customHeight="1">
      <c r="A10" s="223">
        <v>190</v>
      </c>
      <c r="B10" s="189" t="s">
        <v>1058</v>
      </c>
      <c r="C10" s="104">
        <v>46073</v>
      </c>
      <c r="D10" s="126" t="s">
        <v>1054</v>
      </c>
      <c r="E10" s="117" t="s">
        <v>1055</v>
      </c>
      <c r="F10" s="105" t="s">
        <v>12</v>
      </c>
      <c r="G10" s="186">
        <v>60</v>
      </c>
      <c r="H10" s="107" t="s">
        <v>1056</v>
      </c>
      <c r="I10" s="108" t="s">
        <v>1057</v>
      </c>
      <c r="J10" s="102" t="s">
        <v>401</v>
      </c>
      <c r="K10" s="119" t="s">
        <v>27</v>
      </c>
      <c r="L10" s="187">
        <v>-14.076141</v>
      </c>
      <c r="M10" s="188">
        <v>-72.538364999999999</v>
      </c>
      <c r="N10" s="316" t="s">
        <v>1022</v>
      </c>
    </row>
    <row r="11" spans="1:14" ht="76.5">
      <c r="A11" s="223">
        <v>189</v>
      </c>
      <c r="B11" s="189" t="s">
        <v>1027</v>
      </c>
      <c r="C11" s="104">
        <v>46073</v>
      </c>
      <c r="D11" s="127" t="s">
        <v>1026</v>
      </c>
      <c r="E11" s="117" t="s">
        <v>1028</v>
      </c>
      <c r="F11" s="105" t="s">
        <v>12</v>
      </c>
      <c r="G11" s="112">
        <v>23</v>
      </c>
      <c r="H11" s="107" t="s">
        <v>1036</v>
      </c>
      <c r="I11" s="108" t="s">
        <v>1040</v>
      </c>
      <c r="J11" s="102" t="s">
        <v>98</v>
      </c>
      <c r="K11" s="119" t="s">
        <v>27</v>
      </c>
      <c r="L11" s="194">
        <v>-7.1182036264043598</v>
      </c>
      <c r="M11" s="195">
        <v>-78.834993839263902</v>
      </c>
      <c r="N11" s="316" t="s">
        <v>1022</v>
      </c>
    </row>
    <row r="12" spans="1:14" ht="102" customHeight="1">
      <c r="A12" s="223">
        <v>188</v>
      </c>
      <c r="B12" s="189" t="s">
        <v>995</v>
      </c>
      <c r="C12" s="104">
        <v>46073</v>
      </c>
      <c r="D12" s="127" t="s">
        <v>992</v>
      </c>
      <c r="E12" s="117" t="s">
        <v>994</v>
      </c>
      <c r="F12" s="105" t="s">
        <v>12</v>
      </c>
      <c r="G12" s="106">
        <v>100</v>
      </c>
      <c r="H12" s="107" t="s">
        <v>1035</v>
      </c>
      <c r="I12" s="108" t="s">
        <v>993</v>
      </c>
      <c r="J12" s="102" t="s">
        <v>996</v>
      </c>
      <c r="K12" s="119" t="s">
        <v>27</v>
      </c>
      <c r="L12" s="221">
        <v>-6.0942749999999997</v>
      </c>
      <c r="M12" s="222">
        <v>-78.436987999999999</v>
      </c>
      <c r="N12" s="109" t="s">
        <v>1020</v>
      </c>
    </row>
    <row r="13" spans="1:14" ht="108.75" customHeight="1">
      <c r="A13" s="223">
        <v>187</v>
      </c>
      <c r="B13" s="189" t="s">
        <v>1031</v>
      </c>
      <c r="C13" s="104">
        <v>46073</v>
      </c>
      <c r="D13" s="127" t="s">
        <v>661</v>
      </c>
      <c r="E13" s="117" t="s">
        <v>1032</v>
      </c>
      <c r="F13" s="105" t="s">
        <v>12</v>
      </c>
      <c r="G13" s="106" t="s">
        <v>90</v>
      </c>
      <c r="H13" s="107" t="s">
        <v>1033</v>
      </c>
      <c r="I13" s="108" t="s">
        <v>1034</v>
      </c>
      <c r="J13" s="102" t="s">
        <v>213</v>
      </c>
      <c r="K13" s="119" t="s">
        <v>27</v>
      </c>
      <c r="L13" s="208">
        <v>-14.446400000000001</v>
      </c>
      <c r="M13" s="209">
        <v>-69.531300000000002</v>
      </c>
      <c r="N13" s="109" t="s">
        <v>1020</v>
      </c>
    </row>
    <row r="14" spans="1:14" ht="108.75" customHeight="1">
      <c r="A14" s="223">
        <v>186</v>
      </c>
      <c r="B14" s="189" t="s">
        <v>1003</v>
      </c>
      <c r="C14" s="104">
        <v>46073</v>
      </c>
      <c r="D14" s="127" t="s">
        <v>418</v>
      </c>
      <c r="E14" s="117" t="s">
        <v>1004</v>
      </c>
      <c r="F14" s="105" t="s">
        <v>12</v>
      </c>
      <c r="G14" s="106">
        <v>20</v>
      </c>
      <c r="H14" s="107" t="s">
        <v>1005</v>
      </c>
      <c r="I14" s="108" t="s">
        <v>1006</v>
      </c>
      <c r="J14" s="102" t="s">
        <v>419</v>
      </c>
      <c r="K14" s="119"/>
      <c r="L14" s="103">
        <v>-13.4414</v>
      </c>
      <c r="M14" s="109">
        <v>-70.902900000000002</v>
      </c>
      <c r="N14" s="109" t="s">
        <v>1020</v>
      </c>
    </row>
    <row r="15" spans="1:14" ht="108.75" customHeight="1">
      <c r="A15" s="223">
        <v>185</v>
      </c>
      <c r="B15" s="189" t="s">
        <v>989</v>
      </c>
      <c r="C15" s="104">
        <v>46073</v>
      </c>
      <c r="D15" s="127" t="s">
        <v>974</v>
      </c>
      <c r="E15" s="111" t="s">
        <v>990</v>
      </c>
      <c r="F15" s="105" t="s">
        <v>12</v>
      </c>
      <c r="G15" s="106" t="s">
        <v>90</v>
      </c>
      <c r="H15" s="107" t="s">
        <v>991</v>
      </c>
      <c r="I15" s="108" t="s">
        <v>993</v>
      </c>
      <c r="J15" s="102" t="s">
        <v>431</v>
      </c>
      <c r="K15" s="119" t="s">
        <v>27</v>
      </c>
      <c r="L15" s="225">
        <v>-14.814116</v>
      </c>
      <c r="M15" s="226">
        <v>-74.994479999999996</v>
      </c>
      <c r="N15" s="109" t="s">
        <v>1020</v>
      </c>
    </row>
    <row r="16" spans="1:14" ht="79.5" customHeight="1">
      <c r="A16" s="223">
        <v>184</v>
      </c>
      <c r="B16" s="189" t="s">
        <v>758</v>
      </c>
      <c r="C16" s="104">
        <v>46072</v>
      </c>
      <c r="D16" s="127" t="s">
        <v>785</v>
      </c>
      <c r="E16" s="111" t="s">
        <v>759</v>
      </c>
      <c r="F16" s="105" t="s">
        <v>12</v>
      </c>
      <c r="G16" s="106">
        <v>40</v>
      </c>
      <c r="H16" s="107" t="s">
        <v>985</v>
      </c>
      <c r="I16" s="108" t="s">
        <v>718</v>
      </c>
      <c r="J16" s="102" t="s">
        <v>698</v>
      </c>
      <c r="K16" s="119" t="s">
        <v>27</v>
      </c>
      <c r="L16" s="103">
        <v>-15.149781000000001</v>
      </c>
      <c r="M16" s="109">
        <v>-73.957504999999998</v>
      </c>
      <c r="N16" s="272" t="s">
        <v>1022</v>
      </c>
    </row>
    <row r="17" spans="1:14" ht="99" customHeight="1">
      <c r="A17" s="223">
        <v>183</v>
      </c>
      <c r="B17" s="189" t="s">
        <v>767</v>
      </c>
      <c r="C17" s="104">
        <v>46072</v>
      </c>
      <c r="D17" s="127" t="s">
        <v>785</v>
      </c>
      <c r="E17" s="111" t="s">
        <v>766</v>
      </c>
      <c r="F17" s="105" t="s">
        <v>12</v>
      </c>
      <c r="G17" s="106">
        <v>40</v>
      </c>
      <c r="H17" s="107" t="s">
        <v>986</v>
      </c>
      <c r="I17" s="108" t="s">
        <v>718</v>
      </c>
      <c r="J17" s="102" t="s">
        <v>698</v>
      </c>
      <c r="K17" s="119" t="s">
        <v>27</v>
      </c>
      <c r="L17" s="103">
        <v>-15.231356999999999</v>
      </c>
      <c r="M17" s="109">
        <v>-74.070199000000002</v>
      </c>
      <c r="N17" s="272" t="s">
        <v>1022</v>
      </c>
    </row>
    <row r="18" spans="1:14" ht="96.75" customHeight="1">
      <c r="A18" s="223">
        <v>182</v>
      </c>
      <c r="B18" s="189" t="s">
        <v>769</v>
      </c>
      <c r="C18" s="104">
        <v>46072</v>
      </c>
      <c r="D18" s="127" t="s">
        <v>785</v>
      </c>
      <c r="E18" s="111" t="s">
        <v>768</v>
      </c>
      <c r="F18" s="105" t="s">
        <v>12</v>
      </c>
      <c r="G18" s="106">
        <v>40</v>
      </c>
      <c r="H18" s="107" t="s">
        <v>986</v>
      </c>
      <c r="I18" s="108" t="s">
        <v>718</v>
      </c>
      <c r="J18" s="102" t="s">
        <v>698</v>
      </c>
      <c r="K18" s="119" t="s">
        <v>27</v>
      </c>
      <c r="L18" s="103">
        <v>-15.236599999999999</v>
      </c>
      <c r="M18" s="109">
        <v>-74.103899999999996</v>
      </c>
      <c r="N18" s="272" t="s">
        <v>1022</v>
      </c>
    </row>
    <row r="19" spans="1:14" ht="87" customHeight="1">
      <c r="A19" s="223">
        <v>181</v>
      </c>
      <c r="B19" s="189" t="s">
        <v>787</v>
      </c>
      <c r="C19" s="104">
        <v>46072</v>
      </c>
      <c r="D19" s="127" t="s">
        <v>785</v>
      </c>
      <c r="E19" s="111" t="s">
        <v>788</v>
      </c>
      <c r="F19" s="105" t="s">
        <v>12</v>
      </c>
      <c r="G19" s="106">
        <v>40</v>
      </c>
      <c r="H19" s="107" t="s">
        <v>985</v>
      </c>
      <c r="I19" s="108" t="s">
        <v>718</v>
      </c>
      <c r="J19" s="102" t="s">
        <v>698</v>
      </c>
      <c r="K19" s="119" t="s">
        <v>27</v>
      </c>
      <c r="L19" s="103">
        <v>-15.242614</v>
      </c>
      <c r="M19" s="109">
        <v>-74.109191999999993</v>
      </c>
      <c r="N19" s="272" t="s">
        <v>1022</v>
      </c>
    </row>
    <row r="20" spans="1:14" ht="87" customHeight="1">
      <c r="A20" s="223">
        <v>180</v>
      </c>
      <c r="B20" s="189" t="s">
        <v>791</v>
      </c>
      <c r="C20" s="104">
        <v>46072</v>
      </c>
      <c r="D20" s="127" t="s">
        <v>792</v>
      </c>
      <c r="E20" s="111" t="s">
        <v>793</v>
      </c>
      <c r="F20" s="105" t="s">
        <v>12</v>
      </c>
      <c r="G20" s="106">
        <v>120</v>
      </c>
      <c r="H20" s="107" t="s">
        <v>984</v>
      </c>
      <c r="I20" s="108" t="s">
        <v>795</v>
      </c>
      <c r="J20" s="102" t="s">
        <v>698</v>
      </c>
      <c r="K20" s="119" t="s">
        <v>27</v>
      </c>
      <c r="L20" s="103">
        <v>-15.3725</v>
      </c>
      <c r="M20" s="109">
        <v>-74.379199999999997</v>
      </c>
      <c r="N20" s="272" t="s">
        <v>1022</v>
      </c>
    </row>
    <row r="21" spans="1:14" ht="89.25">
      <c r="A21" s="223">
        <v>179</v>
      </c>
      <c r="B21" s="189" t="s">
        <v>808</v>
      </c>
      <c r="C21" s="104">
        <v>46072</v>
      </c>
      <c r="D21" s="127" t="s">
        <v>807</v>
      </c>
      <c r="E21" s="111" t="s">
        <v>809</v>
      </c>
      <c r="F21" s="105" t="s">
        <v>12</v>
      </c>
      <c r="G21" s="224"/>
      <c r="H21" s="107" t="s">
        <v>1019</v>
      </c>
      <c r="I21" s="108" t="s">
        <v>1015</v>
      </c>
      <c r="J21" s="121" t="s">
        <v>713</v>
      </c>
      <c r="K21" s="119" t="s">
        <v>27</v>
      </c>
      <c r="L21" s="225">
        <v>-11.961235</v>
      </c>
      <c r="M21" s="226">
        <v>-76.737770999999995</v>
      </c>
      <c r="N21" s="109" t="s">
        <v>1024</v>
      </c>
    </row>
    <row r="22" spans="1:14" ht="76.5">
      <c r="A22" s="223">
        <v>178</v>
      </c>
      <c r="B22" s="189" t="s">
        <v>806</v>
      </c>
      <c r="C22" s="104">
        <v>46072</v>
      </c>
      <c r="D22" s="127" t="s">
        <v>804</v>
      </c>
      <c r="E22" s="111" t="s">
        <v>805</v>
      </c>
      <c r="F22" s="105" t="s">
        <v>12</v>
      </c>
      <c r="G22" s="224">
        <v>400</v>
      </c>
      <c r="H22" s="107" t="s">
        <v>813</v>
      </c>
      <c r="I22" s="108" t="s">
        <v>802</v>
      </c>
      <c r="J22" s="102" t="s">
        <v>698</v>
      </c>
      <c r="K22" s="119" t="s">
        <v>27</v>
      </c>
      <c r="L22" s="225">
        <v>-14.499079999999999</v>
      </c>
      <c r="M22" s="226">
        <v>-75.296572999999995</v>
      </c>
      <c r="N22" s="272" t="s">
        <v>1022</v>
      </c>
    </row>
    <row r="23" spans="1:14" ht="76.5">
      <c r="A23" s="223">
        <v>177</v>
      </c>
      <c r="B23" s="189" t="s">
        <v>803</v>
      </c>
      <c r="C23" s="104">
        <v>46072</v>
      </c>
      <c r="D23" s="127" t="s">
        <v>800</v>
      </c>
      <c r="E23" s="111" t="s">
        <v>801</v>
      </c>
      <c r="F23" s="105" t="s">
        <v>12</v>
      </c>
      <c r="G23" s="224">
        <v>200</v>
      </c>
      <c r="H23" s="107" t="s">
        <v>813</v>
      </c>
      <c r="I23" s="108" t="s">
        <v>802</v>
      </c>
      <c r="J23" s="102" t="s">
        <v>698</v>
      </c>
      <c r="K23" s="119" t="s">
        <v>27</v>
      </c>
      <c r="L23" s="225">
        <v>-14.482265999999999</v>
      </c>
      <c r="M23" s="226">
        <v>-75.335988</v>
      </c>
      <c r="N23" s="109" t="s">
        <v>1024</v>
      </c>
    </row>
    <row r="24" spans="1:14" ht="96.75" customHeight="1">
      <c r="A24" s="223">
        <v>176</v>
      </c>
      <c r="B24" s="189" t="s">
        <v>798</v>
      </c>
      <c r="C24" s="104">
        <v>46072</v>
      </c>
      <c r="D24" s="127" t="s">
        <v>155</v>
      </c>
      <c r="E24" s="117" t="s">
        <v>797</v>
      </c>
      <c r="F24" s="105" t="s">
        <v>12</v>
      </c>
      <c r="G24" s="106">
        <v>20</v>
      </c>
      <c r="H24" s="107" t="s">
        <v>814</v>
      </c>
      <c r="I24" s="108" t="s">
        <v>731</v>
      </c>
      <c r="J24" s="102" t="s">
        <v>401</v>
      </c>
      <c r="K24" s="119" t="s">
        <v>27</v>
      </c>
      <c r="L24" s="103">
        <v>-13.716595</v>
      </c>
      <c r="M24" s="109">
        <v>-72.915715000000006</v>
      </c>
      <c r="N24" s="109" t="s">
        <v>1020</v>
      </c>
    </row>
    <row r="25" spans="1:14" ht="96.75" customHeight="1">
      <c r="A25" s="223">
        <v>175</v>
      </c>
      <c r="B25" s="189" t="s">
        <v>765</v>
      </c>
      <c r="C25" s="104">
        <v>46072</v>
      </c>
      <c r="D25" s="127" t="s">
        <v>407</v>
      </c>
      <c r="E25" s="117" t="s">
        <v>763</v>
      </c>
      <c r="F25" s="105" t="s">
        <v>12</v>
      </c>
      <c r="G25" s="106">
        <v>30</v>
      </c>
      <c r="H25" s="107" t="s">
        <v>815</v>
      </c>
      <c r="I25" s="108" t="s">
        <v>764</v>
      </c>
      <c r="J25" s="102" t="s">
        <v>374</v>
      </c>
      <c r="K25" s="119" t="s">
        <v>27</v>
      </c>
      <c r="L25" s="221">
        <v>-4.80281</v>
      </c>
      <c r="M25" s="222">
        <v>-78.152199999999993</v>
      </c>
      <c r="N25" s="109" t="s">
        <v>1020</v>
      </c>
    </row>
    <row r="26" spans="1:14" ht="96.75" customHeight="1">
      <c r="A26" s="223">
        <v>174</v>
      </c>
      <c r="B26" s="189" t="s">
        <v>744</v>
      </c>
      <c r="C26" s="104">
        <v>46072</v>
      </c>
      <c r="D26" s="127" t="s">
        <v>757</v>
      </c>
      <c r="E26" s="111" t="s">
        <v>799</v>
      </c>
      <c r="F26" s="105" t="s">
        <v>12</v>
      </c>
      <c r="G26" s="224">
        <v>100</v>
      </c>
      <c r="H26" s="107" t="s">
        <v>967</v>
      </c>
      <c r="I26" s="108" t="s">
        <v>968</v>
      </c>
      <c r="J26" s="102" t="s">
        <v>431</v>
      </c>
      <c r="K26" s="119" t="s">
        <v>27</v>
      </c>
      <c r="L26" s="225">
        <v>-14.35214</v>
      </c>
      <c r="M26" s="226">
        <v>-75.643333999999996</v>
      </c>
      <c r="N26" s="109" t="s">
        <v>1021</v>
      </c>
    </row>
    <row r="27" spans="1:14" ht="112.5" customHeight="1">
      <c r="A27" s="223">
        <v>173</v>
      </c>
      <c r="B27" s="189" t="s">
        <v>762</v>
      </c>
      <c r="C27" s="104">
        <v>46072</v>
      </c>
      <c r="D27" s="127" t="s">
        <v>724</v>
      </c>
      <c r="E27" s="111" t="s">
        <v>761</v>
      </c>
      <c r="F27" s="105" t="s">
        <v>12</v>
      </c>
      <c r="G27" s="106">
        <v>180</v>
      </c>
      <c r="H27" s="107" t="s">
        <v>816</v>
      </c>
      <c r="I27" s="108" t="s">
        <v>760</v>
      </c>
      <c r="J27" s="102" t="s">
        <v>401</v>
      </c>
      <c r="K27" s="119" t="s">
        <v>27</v>
      </c>
      <c r="L27" s="221">
        <v>-12.5366</v>
      </c>
      <c r="M27" s="222">
        <v>-73.809600000000003</v>
      </c>
      <c r="N27" s="109" t="s">
        <v>1022</v>
      </c>
    </row>
    <row r="28" spans="1:14" ht="76.5">
      <c r="A28" s="223">
        <v>172</v>
      </c>
      <c r="B28" s="189" t="s">
        <v>733</v>
      </c>
      <c r="C28" s="104">
        <v>46071</v>
      </c>
      <c r="D28" s="127" t="s">
        <v>785</v>
      </c>
      <c r="E28" s="111" t="s">
        <v>728</v>
      </c>
      <c r="F28" s="105" t="s">
        <v>12</v>
      </c>
      <c r="G28" s="106">
        <v>30</v>
      </c>
      <c r="H28" s="107" t="s">
        <v>1048</v>
      </c>
      <c r="I28" s="108" t="s">
        <v>718</v>
      </c>
      <c r="J28" s="102" t="s">
        <v>698</v>
      </c>
      <c r="K28" s="119" t="s">
        <v>27</v>
      </c>
      <c r="L28" s="103">
        <v>-15.177853000000001</v>
      </c>
      <c r="M28" s="109">
        <v>-74.010143999999997</v>
      </c>
      <c r="N28" s="316" t="s">
        <v>1022</v>
      </c>
    </row>
    <row r="29" spans="1:14" ht="76.5">
      <c r="A29" s="223">
        <v>171</v>
      </c>
      <c r="B29" s="189" t="s">
        <v>774</v>
      </c>
      <c r="C29" s="104">
        <v>46071</v>
      </c>
      <c r="D29" s="143" t="s">
        <v>775</v>
      </c>
      <c r="E29" s="117" t="s">
        <v>776</v>
      </c>
      <c r="F29" s="105" t="s">
        <v>12</v>
      </c>
      <c r="G29" s="106" t="s">
        <v>90</v>
      </c>
      <c r="H29" s="107" t="s">
        <v>1001</v>
      </c>
      <c r="I29" s="108" t="s">
        <v>346</v>
      </c>
      <c r="J29" s="102" t="s">
        <v>344</v>
      </c>
      <c r="K29" s="119" t="s">
        <v>27</v>
      </c>
      <c r="L29" s="103">
        <v>-5.3285999999999998</v>
      </c>
      <c r="M29" s="109">
        <v>-79.927499999999995</v>
      </c>
      <c r="N29" s="109" t="s">
        <v>1024</v>
      </c>
    </row>
    <row r="30" spans="1:14" ht="76.5">
      <c r="A30" s="223">
        <v>170</v>
      </c>
      <c r="B30" s="189" t="s">
        <v>734</v>
      </c>
      <c r="C30" s="104">
        <v>46071</v>
      </c>
      <c r="D30" s="127" t="s">
        <v>785</v>
      </c>
      <c r="E30" s="111" t="s">
        <v>732</v>
      </c>
      <c r="F30" s="105" t="s">
        <v>12</v>
      </c>
      <c r="G30" s="106">
        <v>30</v>
      </c>
      <c r="H30" s="107" t="s">
        <v>985</v>
      </c>
      <c r="I30" s="108" t="s">
        <v>718</v>
      </c>
      <c r="J30" s="102" t="s">
        <v>698</v>
      </c>
      <c r="K30" s="119" t="s">
        <v>27</v>
      </c>
      <c r="L30" s="103">
        <v>-15.237380999999999</v>
      </c>
      <c r="M30" s="109">
        <v>-74.100397000000001</v>
      </c>
      <c r="N30" s="109" t="s">
        <v>1022</v>
      </c>
    </row>
    <row r="31" spans="1:14" ht="76.5">
      <c r="A31" s="223">
        <v>169</v>
      </c>
      <c r="B31" s="189" t="s">
        <v>743</v>
      </c>
      <c r="C31" s="104">
        <v>46071</v>
      </c>
      <c r="D31" s="127" t="s">
        <v>742</v>
      </c>
      <c r="E31" s="111" t="s">
        <v>741</v>
      </c>
      <c r="F31" s="105" t="s">
        <v>12</v>
      </c>
      <c r="G31" s="224">
        <v>300</v>
      </c>
      <c r="H31" s="107" t="s">
        <v>817</v>
      </c>
      <c r="I31" s="108" t="s">
        <v>258</v>
      </c>
      <c r="J31" s="121" t="s">
        <v>211</v>
      </c>
      <c r="K31" s="135" t="s">
        <v>27</v>
      </c>
      <c r="L31" s="225">
        <v>-12.667002</v>
      </c>
      <c r="M31" s="226">
        <v>-75.962108000000001</v>
      </c>
      <c r="N31" s="109" t="s">
        <v>1022</v>
      </c>
    </row>
    <row r="32" spans="1:14" ht="89.25">
      <c r="A32" s="223">
        <v>168</v>
      </c>
      <c r="B32" s="189" t="s">
        <v>738</v>
      </c>
      <c r="C32" s="104">
        <v>46071</v>
      </c>
      <c r="D32" s="127" t="s">
        <v>739</v>
      </c>
      <c r="E32" s="117" t="s">
        <v>740</v>
      </c>
      <c r="F32" s="105" t="s">
        <v>12</v>
      </c>
      <c r="G32" s="106">
        <v>50</v>
      </c>
      <c r="H32" s="107" t="s">
        <v>1016</v>
      </c>
      <c r="I32" s="108" t="s">
        <v>182</v>
      </c>
      <c r="J32" s="102" t="s">
        <v>286</v>
      </c>
      <c r="K32" s="119" t="s">
        <v>27</v>
      </c>
      <c r="L32" s="103">
        <v>-10.297613999999999</v>
      </c>
      <c r="M32" s="109">
        <v>-76.335144999999997</v>
      </c>
      <c r="N32" s="109" t="s">
        <v>1020</v>
      </c>
    </row>
    <row r="33" spans="1:14" ht="102">
      <c r="A33" s="223">
        <v>167</v>
      </c>
      <c r="B33" s="189" t="s">
        <v>729</v>
      </c>
      <c r="C33" s="104">
        <v>46071</v>
      </c>
      <c r="D33" s="127" t="s">
        <v>155</v>
      </c>
      <c r="E33" s="117" t="s">
        <v>730</v>
      </c>
      <c r="F33" s="105" t="s">
        <v>12</v>
      </c>
      <c r="G33" s="106">
        <v>160</v>
      </c>
      <c r="H33" s="107" t="s">
        <v>1018</v>
      </c>
      <c r="I33" s="108" t="s">
        <v>1017</v>
      </c>
      <c r="J33" s="102" t="s">
        <v>401</v>
      </c>
      <c r="K33" s="119" t="s">
        <v>27</v>
      </c>
      <c r="L33" s="103">
        <v>-13.716595</v>
      </c>
      <c r="M33" s="109">
        <v>-72.915715000000006</v>
      </c>
      <c r="N33" s="109" t="s">
        <v>1020</v>
      </c>
    </row>
    <row r="34" spans="1:14" ht="112.5" customHeight="1">
      <c r="A34" s="223">
        <v>166</v>
      </c>
      <c r="B34" s="189" t="s">
        <v>789</v>
      </c>
      <c r="C34" s="104">
        <v>46070</v>
      </c>
      <c r="D34" s="127" t="s">
        <v>785</v>
      </c>
      <c r="E34" s="111" t="s">
        <v>786</v>
      </c>
      <c r="F34" s="105" t="s">
        <v>12</v>
      </c>
      <c r="G34" s="106">
        <v>30</v>
      </c>
      <c r="H34" s="107" t="s">
        <v>812</v>
      </c>
      <c r="I34" s="108" t="s">
        <v>790</v>
      </c>
      <c r="J34" s="102" t="s">
        <v>698</v>
      </c>
      <c r="K34" s="119" t="s">
        <v>27</v>
      </c>
      <c r="L34" s="103">
        <v>-15.214581000000001</v>
      </c>
      <c r="M34" s="109">
        <v>-74.046790999999999</v>
      </c>
      <c r="N34" s="272" t="s">
        <v>1022</v>
      </c>
    </row>
    <row r="35" spans="1:14" ht="112.5" customHeight="1">
      <c r="A35" s="223">
        <v>165</v>
      </c>
      <c r="B35" s="189" t="s">
        <v>735</v>
      </c>
      <c r="C35" s="104">
        <v>46070</v>
      </c>
      <c r="D35" s="127" t="s">
        <v>736</v>
      </c>
      <c r="E35" s="117" t="s">
        <v>737</v>
      </c>
      <c r="F35" s="105" t="s">
        <v>12</v>
      </c>
      <c r="G35" s="106"/>
      <c r="H35" s="107" t="s">
        <v>818</v>
      </c>
      <c r="I35" s="108" t="s">
        <v>361</v>
      </c>
      <c r="J35" s="102" t="s">
        <v>220</v>
      </c>
      <c r="K35" s="119" t="s">
        <v>27</v>
      </c>
      <c r="L35" s="221">
        <v>-6.0860469999999998</v>
      </c>
      <c r="M35" s="222">
        <v>-77.906232000000003</v>
      </c>
      <c r="N35" s="109" t="s">
        <v>1021</v>
      </c>
    </row>
    <row r="36" spans="1:14" ht="76.5">
      <c r="A36" s="223">
        <v>164</v>
      </c>
      <c r="B36" s="189" t="s">
        <v>717</v>
      </c>
      <c r="C36" s="104">
        <v>46070</v>
      </c>
      <c r="D36" s="127" t="s">
        <v>703</v>
      </c>
      <c r="E36" s="117" t="s">
        <v>716</v>
      </c>
      <c r="F36" s="105" t="s">
        <v>12</v>
      </c>
      <c r="G36" s="106">
        <v>40</v>
      </c>
      <c r="H36" s="107" t="s">
        <v>819</v>
      </c>
      <c r="I36" s="108" t="s">
        <v>1014</v>
      </c>
      <c r="J36" s="102" t="s">
        <v>698</v>
      </c>
      <c r="K36" s="119" t="s">
        <v>27</v>
      </c>
      <c r="L36" s="221">
        <v>-15.135032000000001</v>
      </c>
      <c r="M36" s="222">
        <v>-73.857391000000007</v>
      </c>
      <c r="N36" s="109" t="s">
        <v>1020</v>
      </c>
    </row>
    <row r="37" spans="1:14" ht="76.5">
      <c r="A37" s="223">
        <v>163</v>
      </c>
      <c r="B37" s="189" t="s">
        <v>715</v>
      </c>
      <c r="C37" s="104">
        <v>46070</v>
      </c>
      <c r="D37" s="127" t="s">
        <v>711</v>
      </c>
      <c r="E37" s="117" t="s">
        <v>712</v>
      </c>
      <c r="F37" s="105" t="s">
        <v>12</v>
      </c>
      <c r="G37" s="220">
        <v>25</v>
      </c>
      <c r="H37" s="107" t="s">
        <v>820</v>
      </c>
      <c r="I37" s="108" t="s">
        <v>714</v>
      </c>
      <c r="J37" s="121" t="s">
        <v>713</v>
      </c>
      <c r="K37" s="119" t="s">
        <v>27</v>
      </c>
      <c r="L37" s="221">
        <v>-11.375976</v>
      </c>
      <c r="M37" s="222">
        <v>-77.323109000000002</v>
      </c>
      <c r="N37" s="272" t="s">
        <v>1022</v>
      </c>
    </row>
    <row r="38" spans="1:14" ht="76.5">
      <c r="A38" s="223">
        <v>162</v>
      </c>
      <c r="B38" s="189" t="s">
        <v>710</v>
      </c>
      <c r="C38" s="104">
        <v>46070</v>
      </c>
      <c r="D38" s="127" t="s">
        <v>707</v>
      </c>
      <c r="E38" s="117" t="s">
        <v>708</v>
      </c>
      <c r="F38" s="105" t="s">
        <v>12</v>
      </c>
      <c r="G38" s="106">
        <v>35</v>
      </c>
      <c r="H38" s="107" t="s">
        <v>1060</v>
      </c>
      <c r="I38" s="108" t="s">
        <v>709</v>
      </c>
      <c r="J38" s="102" t="s">
        <v>401</v>
      </c>
      <c r="K38" s="119" t="s">
        <v>27</v>
      </c>
      <c r="L38" s="103">
        <v>-13.067773000000001</v>
      </c>
      <c r="M38" s="109">
        <v>-72.397605999999996</v>
      </c>
      <c r="N38" s="109" t="s">
        <v>1020</v>
      </c>
    </row>
    <row r="39" spans="1:14" ht="117" customHeight="1">
      <c r="A39" s="223">
        <v>161</v>
      </c>
      <c r="B39" s="189" t="s">
        <v>706</v>
      </c>
      <c r="C39" s="104">
        <v>46070</v>
      </c>
      <c r="D39" s="127" t="s">
        <v>703</v>
      </c>
      <c r="E39" s="117" t="s">
        <v>704</v>
      </c>
      <c r="F39" s="105" t="s">
        <v>12</v>
      </c>
      <c r="G39" s="106"/>
      <c r="H39" s="107" t="s">
        <v>821</v>
      </c>
      <c r="I39" s="108" t="s">
        <v>705</v>
      </c>
      <c r="J39" s="102" t="s">
        <v>698</v>
      </c>
      <c r="K39" s="119" t="s">
        <v>27</v>
      </c>
      <c r="L39" s="103">
        <v>-15.118573</v>
      </c>
      <c r="M39" s="109">
        <v>-73.824658999999997</v>
      </c>
      <c r="N39" s="109" t="s">
        <v>1020</v>
      </c>
    </row>
    <row r="40" spans="1:14" ht="92.25" customHeight="1">
      <c r="A40" s="223">
        <v>160</v>
      </c>
      <c r="B40" s="189" t="s">
        <v>699</v>
      </c>
      <c r="C40" s="104">
        <v>46069</v>
      </c>
      <c r="D40" s="127" t="s">
        <v>701</v>
      </c>
      <c r="E40" s="117" t="s">
        <v>702</v>
      </c>
      <c r="F40" s="105" t="s">
        <v>12</v>
      </c>
      <c r="G40" s="106">
        <v>200</v>
      </c>
      <c r="H40" s="107" t="s">
        <v>822</v>
      </c>
      <c r="I40" s="108" t="s">
        <v>723</v>
      </c>
      <c r="J40" s="102" t="s">
        <v>698</v>
      </c>
      <c r="K40" s="119" t="s">
        <v>27</v>
      </c>
      <c r="L40" s="103">
        <v>-15.601504</v>
      </c>
      <c r="M40" s="109">
        <v>-73.783794</v>
      </c>
      <c r="N40" s="272" t="s">
        <v>1022</v>
      </c>
    </row>
    <row r="41" spans="1:14" ht="99" customHeight="1">
      <c r="A41" s="223">
        <v>159</v>
      </c>
      <c r="B41" s="189" t="s">
        <v>695</v>
      </c>
      <c r="C41" s="104">
        <v>46069</v>
      </c>
      <c r="D41" s="126" t="s">
        <v>693</v>
      </c>
      <c r="E41" s="117" t="s">
        <v>694</v>
      </c>
      <c r="F41" s="105" t="s">
        <v>12</v>
      </c>
      <c r="G41" s="106">
        <v>500</v>
      </c>
      <c r="H41" s="107" t="s">
        <v>823</v>
      </c>
      <c r="I41" s="108" t="s">
        <v>25</v>
      </c>
      <c r="J41" s="102" t="s">
        <v>220</v>
      </c>
      <c r="K41" s="119" t="s">
        <v>27</v>
      </c>
      <c r="L41" s="217">
        <v>-6.2031749999999999</v>
      </c>
      <c r="M41" s="218">
        <v>-78.281081</v>
      </c>
      <c r="N41" s="109" t="s">
        <v>1022</v>
      </c>
    </row>
    <row r="42" spans="1:14" ht="99" customHeight="1">
      <c r="A42" s="223">
        <v>158</v>
      </c>
      <c r="B42" s="189" t="s">
        <v>690</v>
      </c>
      <c r="C42" s="104">
        <v>46069</v>
      </c>
      <c r="D42" s="126" t="s">
        <v>507</v>
      </c>
      <c r="E42" s="117" t="s">
        <v>689</v>
      </c>
      <c r="F42" s="105" t="s">
        <v>12</v>
      </c>
      <c r="G42" s="106">
        <v>25</v>
      </c>
      <c r="H42" s="107" t="s">
        <v>823</v>
      </c>
      <c r="I42" s="108" t="s">
        <v>25</v>
      </c>
      <c r="J42" s="102" t="s">
        <v>220</v>
      </c>
      <c r="K42" s="119" t="s">
        <v>27</v>
      </c>
      <c r="L42" s="217">
        <v>-6.282203</v>
      </c>
      <c r="M42" s="218">
        <v>-78.193366999999995</v>
      </c>
      <c r="N42" s="109" t="s">
        <v>1022</v>
      </c>
    </row>
    <row r="43" spans="1:14" ht="110.25" customHeight="1">
      <c r="A43" s="223">
        <v>157</v>
      </c>
      <c r="B43" s="184" t="s">
        <v>682</v>
      </c>
      <c r="C43" s="104">
        <v>46069</v>
      </c>
      <c r="D43" s="126" t="s">
        <v>478</v>
      </c>
      <c r="E43" s="111" t="s">
        <v>686</v>
      </c>
      <c r="F43" s="105" t="s">
        <v>12</v>
      </c>
      <c r="G43" s="106">
        <v>20</v>
      </c>
      <c r="H43" s="107" t="s">
        <v>824</v>
      </c>
      <c r="I43" s="108" t="s">
        <v>276</v>
      </c>
      <c r="J43" s="102" t="s">
        <v>282</v>
      </c>
      <c r="K43" s="119" t="s">
        <v>27</v>
      </c>
      <c r="L43" s="103">
        <v>-5.1348642349377096</v>
      </c>
      <c r="M43" s="109">
        <v>-79.454627037048297</v>
      </c>
      <c r="N43" s="109" t="s">
        <v>1021</v>
      </c>
    </row>
    <row r="44" spans="1:14" ht="123" customHeight="1">
      <c r="A44" s="223">
        <v>156</v>
      </c>
      <c r="B44" s="189" t="s">
        <v>673</v>
      </c>
      <c r="C44" s="104">
        <v>46068</v>
      </c>
      <c r="D44" s="127" t="s">
        <v>674</v>
      </c>
      <c r="E44" s="117" t="s">
        <v>675</v>
      </c>
      <c r="F44" s="105" t="s">
        <v>12</v>
      </c>
      <c r="G44" s="106">
        <v>50</v>
      </c>
      <c r="H44" s="107" t="s">
        <v>825</v>
      </c>
      <c r="I44" s="108" t="s">
        <v>676</v>
      </c>
      <c r="J44" s="121" t="s">
        <v>219</v>
      </c>
      <c r="K44" s="119" t="s">
        <v>27</v>
      </c>
      <c r="L44" s="208">
        <v>-6.0921310000000002</v>
      </c>
      <c r="M44" s="209">
        <v>-78.729090999999997</v>
      </c>
      <c r="N44" s="272" t="s">
        <v>1022</v>
      </c>
    </row>
    <row r="45" spans="1:14" ht="94.5" customHeight="1">
      <c r="A45" s="223">
        <v>155</v>
      </c>
      <c r="B45" s="189" t="s">
        <v>665</v>
      </c>
      <c r="C45" s="104">
        <v>46068</v>
      </c>
      <c r="D45" s="127" t="s">
        <v>666</v>
      </c>
      <c r="E45" s="117" t="s">
        <v>667</v>
      </c>
      <c r="F45" s="105" t="s">
        <v>12</v>
      </c>
      <c r="G45" s="106" t="s">
        <v>90</v>
      </c>
      <c r="H45" s="107" t="s">
        <v>826</v>
      </c>
      <c r="I45" s="108" t="s">
        <v>668</v>
      </c>
      <c r="J45" s="102" t="s">
        <v>127</v>
      </c>
      <c r="K45" s="137" t="s">
        <v>27</v>
      </c>
      <c r="L45" s="154">
        <v>-5.8197999999999999</v>
      </c>
      <c r="M45" s="155">
        <v>-79.460800000000006</v>
      </c>
      <c r="N45" s="109" t="s">
        <v>1024</v>
      </c>
    </row>
    <row r="46" spans="1:14" ht="76.5">
      <c r="A46" s="223">
        <v>154</v>
      </c>
      <c r="B46" s="189" t="s">
        <v>685</v>
      </c>
      <c r="C46" s="104">
        <v>46066</v>
      </c>
      <c r="D46" s="126" t="s">
        <v>683</v>
      </c>
      <c r="E46" s="111" t="s">
        <v>684</v>
      </c>
      <c r="F46" s="105" t="s">
        <v>12</v>
      </c>
      <c r="G46" s="216">
        <v>10</v>
      </c>
      <c r="H46" s="107" t="s">
        <v>827</v>
      </c>
      <c r="I46" s="108" t="s">
        <v>1029</v>
      </c>
      <c r="J46" s="102" t="s">
        <v>1030</v>
      </c>
      <c r="K46" s="119" t="s">
        <v>27</v>
      </c>
      <c r="L46" s="217">
        <v>-13.53196</v>
      </c>
      <c r="M46" s="218">
        <v>-75.505754999999994</v>
      </c>
      <c r="N46" s="272" t="s">
        <v>1022</v>
      </c>
    </row>
    <row r="47" spans="1:14" ht="114.75">
      <c r="A47" s="223">
        <v>153</v>
      </c>
      <c r="B47" s="189" t="s">
        <v>664</v>
      </c>
      <c r="C47" s="104">
        <v>46066</v>
      </c>
      <c r="D47" s="127" t="s">
        <v>661</v>
      </c>
      <c r="E47" s="117" t="s">
        <v>662</v>
      </c>
      <c r="F47" s="105" t="s">
        <v>12</v>
      </c>
      <c r="G47" s="106" t="s">
        <v>90</v>
      </c>
      <c r="H47" s="107" t="s">
        <v>828</v>
      </c>
      <c r="I47" s="108" t="s">
        <v>663</v>
      </c>
      <c r="J47" s="102" t="s">
        <v>213</v>
      </c>
      <c r="K47" s="119" t="s">
        <v>27</v>
      </c>
      <c r="L47" s="208">
        <v>-14.444520000000001</v>
      </c>
      <c r="M47" s="209">
        <v>-69.577088000000003</v>
      </c>
      <c r="N47" s="109" t="s">
        <v>1020</v>
      </c>
    </row>
    <row r="48" spans="1:14" ht="113.25" customHeight="1">
      <c r="A48" s="223">
        <v>152</v>
      </c>
      <c r="B48" s="189" t="s">
        <v>656</v>
      </c>
      <c r="C48" s="104">
        <v>46066</v>
      </c>
      <c r="D48" s="127" t="s">
        <v>155</v>
      </c>
      <c r="E48" s="117" t="s">
        <v>655</v>
      </c>
      <c r="F48" s="105" t="s">
        <v>12</v>
      </c>
      <c r="G48" s="207">
        <v>25</v>
      </c>
      <c r="H48" s="107" t="s">
        <v>829</v>
      </c>
      <c r="I48" s="108" t="s">
        <v>658</v>
      </c>
      <c r="J48" s="102" t="s">
        <v>401</v>
      </c>
      <c r="K48" s="119" t="s">
        <v>27</v>
      </c>
      <c r="L48" s="208">
        <v>-13.82526</v>
      </c>
      <c r="M48" s="209">
        <v>-72.795084000000003</v>
      </c>
      <c r="N48" s="109" t="s">
        <v>1020</v>
      </c>
    </row>
    <row r="49" spans="1:14" ht="76.5">
      <c r="A49" s="223">
        <v>151</v>
      </c>
      <c r="B49" s="189" t="s">
        <v>649</v>
      </c>
      <c r="C49" s="104">
        <v>46066</v>
      </c>
      <c r="D49" s="127" t="s">
        <v>647</v>
      </c>
      <c r="E49" s="117" t="s">
        <v>648</v>
      </c>
      <c r="F49" s="105" t="s">
        <v>12</v>
      </c>
      <c r="G49" s="207">
        <v>10</v>
      </c>
      <c r="H49" s="107" t="s">
        <v>830</v>
      </c>
      <c r="I49" s="108" t="s">
        <v>25</v>
      </c>
      <c r="J49" s="102" t="s">
        <v>444</v>
      </c>
      <c r="K49" s="119" t="s">
        <v>27</v>
      </c>
      <c r="L49" s="208">
        <v>-8.6659260000000007</v>
      </c>
      <c r="M49" s="209">
        <v>-78.054916000000006</v>
      </c>
      <c r="N49" s="272" t="s">
        <v>1022</v>
      </c>
    </row>
    <row r="50" spans="1:14" ht="99.75" customHeight="1">
      <c r="A50" s="223">
        <v>150</v>
      </c>
      <c r="B50" s="189" t="s">
        <v>642</v>
      </c>
      <c r="C50" s="104">
        <v>46065</v>
      </c>
      <c r="D50" s="127" t="s">
        <v>640</v>
      </c>
      <c r="E50" s="117" t="s">
        <v>672</v>
      </c>
      <c r="F50" s="105" t="s">
        <v>12</v>
      </c>
      <c r="G50" s="207">
        <v>25</v>
      </c>
      <c r="H50" s="107" t="s">
        <v>831</v>
      </c>
      <c r="I50" s="108" t="s">
        <v>639</v>
      </c>
      <c r="J50" s="121" t="s">
        <v>219</v>
      </c>
      <c r="K50" s="119" t="s">
        <v>27</v>
      </c>
      <c r="L50" s="208">
        <v>-6.5691990000000002</v>
      </c>
      <c r="M50" s="209">
        <v>-78.853289000000004</v>
      </c>
      <c r="N50" s="272" t="s">
        <v>1022</v>
      </c>
    </row>
    <row r="51" spans="1:14" ht="114.75" customHeight="1">
      <c r="A51" s="223">
        <v>149</v>
      </c>
      <c r="B51" s="189" t="s">
        <v>680</v>
      </c>
      <c r="C51" s="104">
        <v>46065</v>
      </c>
      <c r="D51" s="127" t="s">
        <v>497</v>
      </c>
      <c r="E51" s="117" t="s">
        <v>681</v>
      </c>
      <c r="F51" s="105" t="s">
        <v>12</v>
      </c>
      <c r="G51" s="106">
        <v>40</v>
      </c>
      <c r="H51" s="107" t="s">
        <v>832</v>
      </c>
      <c r="I51" s="108" t="s">
        <v>627</v>
      </c>
      <c r="J51" s="121" t="s">
        <v>219</v>
      </c>
      <c r="K51" s="119" t="s">
        <v>27</v>
      </c>
      <c r="L51" s="103">
        <v>-6.1719670000000004</v>
      </c>
      <c r="M51" s="109">
        <v>-78.736815000000007</v>
      </c>
      <c r="N51" s="272" t="s">
        <v>1022</v>
      </c>
    </row>
    <row r="52" spans="1:14" ht="109.5" customHeight="1">
      <c r="A52" s="223">
        <v>148</v>
      </c>
      <c r="B52" s="189" t="s">
        <v>641</v>
      </c>
      <c r="C52" s="104">
        <v>46065</v>
      </c>
      <c r="D52" s="127" t="s">
        <v>640</v>
      </c>
      <c r="E52" s="117" t="s">
        <v>638</v>
      </c>
      <c r="F52" s="105" t="s">
        <v>12</v>
      </c>
      <c r="G52" s="106">
        <v>20</v>
      </c>
      <c r="H52" s="107" t="s">
        <v>833</v>
      </c>
      <c r="I52" s="108" t="s">
        <v>639</v>
      </c>
      <c r="J52" s="121" t="s">
        <v>219</v>
      </c>
      <c r="K52" s="119" t="s">
        <v>27</v>
      </c>
      <c r="L52" s="208">
        <v>-6.5676740000000002</v>
      </c>
      <c r="M52" s="209">
        <v>-78.812594000000004</v>
      </c>
      <c r="N52" s="272" t="s">
        <v>1022</v>
      </c>
    </row>
    <row r="53" spans="1:14" ht="109.5" customHeight="1">
      <c r="A53" s="223">
        <v>147</v>
      </c>
      <c r="B53" s="189" t="s">
        <v>636</v>
      </c>
      <c r="C53" s="104">
        <v>46065</v>
      </c>
      <c r="D53" s="127" t="s">
        <v>206</v>
      </c>
      <c r="E53" s="117" t="s">
        <v>637</v>
      </c>
      <c r="F53" s="105" t="s">
        <v>12</v>
      </c>
      <c r="G53" s="106" t="s">
        <v>90</v>
      </c>
      <c r="H53" s="107" t="s">
        <v>834</v>
      </c>
      <c r="I53" s="108" t="s">
        <v>643</v>
      </c>
      <c r="J53" s="102" t="s">
        <v>98</v>
      </c>
      <c r="K53" s="119" t="s">
        <v>27</v>
      </c>
      <c r="L53" s="103">
        <v>-6.3516000000000004</v>
      </c>
      <c r="M53" s="109">
        <v>-78.812899999999999</v>
      </c>
      <c r="N53" s="272" t="s">
        <v>1022</v>
      </c>
    </row>
    <row r="54" spans="1:14" ht="109.5" customHeight="1">
      <c r="A54" s="223">
        <v>146</v>
      </c>
      <c r="B54" s="189" t="s">
        <v>633</v>
      </c>
      <c r="C54" s="104">
        <v>46065</v>
      </c>
      <c r="D54" s="127" t="s">
        <v>634</v>
      </c>
      <c r="E54" s="117" t="s">
        <v>635</v>
      </c>
      <c r="F54" s="105" t="s">
        <v>12</v>
      </c>
      <c r="G54" s="106">
        <v>60</v>
      </c>
      <c r="H54" s="107" t="s">
        <v>834</v>
      </c>
      <c r="I54" s="108" t="s">
        <v>643</v>
      </c>
      <c r="J54" s="102" t="s">
        <v>98</v>
      </c>
      <c r="K54" s="119" t="s">
        <v>27</v>
      </c>
      <c r="L54" s="103">
        <v>-6.4817999999999998</v>
      </c>
      <c r="M54" s="109">
        <v>-78.863</v>
      </c>
      <c r="N54" s="272" t="s">
        <v>1022</v>
      </c>
    </row>
    <row r="55" spans="1:14" ht="106.5" customHeight="1">
      <c r="A55" s="223">
        <v>145</v>
      </c>
      <c r="B55" s="137" t="s">
        <v>654</v>
      </c>
      <c r="C55" s="104">
        <v>46064</v>
      </c>
      <c r="D55" s="127" t="s">
        <v>652</v>
      </c>
      <c r="E55" s="111" t="s">
        <v>653</v>
      </c>
      <c r="F55" s="105" t="s">
        <v>12</v>
      </c>
      <c r="G55" s="106" t="s">
        <v>90</v>
      </c>
      <c r="H55" s="107" t="s">
        <v>835</v>
      </c>
      <c r="I55" s="108" t="s">
        <v>25</v>
      </c>
      <c r="J55" s="102" t="s">
        <v>349</v>
      </c>
      <c r="K55" s="119" t="s">
        <v>27</v>
      </c>
      <c r="L55" s="103">
        <v>-16.76408</v>
      </c>
      <c r="M55" s="109">
        <v>-70.986772999999999</v>
      </c>
      <c r="N55" s="109" t="s">
        <v>1020</v>
      </c>
    </row>
    <row r="56" spans="1:14" ht="115.5" customHeight="1">
      <c r="A56" s="223">
        <v>144</v>
      </c>
      <c r="B56" s="211" t="s">
        <v>629</v>
      </c>
      <c r="C56" s="104">
        <v>46064</v>
      </c>
      <c r="D56" s="127" t="s">
        <v>380</v>
      </c>
      <c r="E56" s="111" t="s">
        <v>628</v>
      </c>
      <c r="F56" s="105" t="s">
        <v>12</v>
      </c>
      <c r="G56" s="106" t="s">
        <v>90</v>
      </c>
      <c r="H56" s="107" t="s">
        <v>836</v>
      </c>
      <c r="I56" s="108" t="s">
        <v>382</v>
      </c>
      <c r="J56" s="102" t="s">
        <v>244</v>
      </c>
      <c r="K56" s="119" t="s">
        <v>27</v>
      </c>
      <c r="L56" s="103">
        <v>-12.031458000000001</v>
      </c>
      <c r="M56" s="109">
        <v>-75.232225999999997</v>
      </c>
      <c r="N56" s="109" t="s">
        <v>1020</v>
      </c>
    </row>
    <row r="57" spans="1:14" ht="129" customHeight="1">
      <c r="A57" s="223">
        <v>143</v>
      </c>
      <c r="B57" s="189" t="s">
        <v>622</v>
      </c>
      <c r="C57" s="104">
        <v>46064</v>
      </c>
      <c r="D57" s="126" t="s">
        <v>623</v>
      </c>
      <c r="E57" s="117" t="s">
        <v>630</v>
      </c>
      <c r="F57" s="105" t="s">
        <v>12</v>
      </c>
      <c r="G57" s="202">
        <v>52</v>
      </c>
      <c r="H57" s="110" t="s">
        <v>962</v>
      </c>
      <c r="I57" s="108" t="s">
        <v>631</v>
      </c>
      <c r="J57" s="102" t="s">
        <v>423</v>
      </c>
      <c r="K57" s="119" t="s">
        <v>27</v>
      </c>
      <c r="L57" s="203">
        <v>-9.0141030000000004</v>
      </c>
      <c r="M57" s="204">
        <v>-78.618981000000005</v>
      </c>
      <c r="N57" s="109" t="s">
        <v>1024</v>
      </c>
    </row>
    <row r="58" spans="1:14" ht="111.75" customHeight="1">
      <c r="A58" s="223">
        <v>142</v>
      </c>
      <c r="B58" s="189" t="s">
        <v>612</v>
      </c>
      <c r="C58" s="104">
        <v>46063</v>
      </c>
      <c r="D58" s="151" t="s">
        <v>613</v>
      </c>
      <c r="E58" s="111" t="s">
        <v>614</v>
      </c>
      <c r="F58" s="105" t="s">
        <v>12</v>
      </c>
      <c r="G58" s="112" t="s">
        <v>90</v>
      </c>
      <c r="H58" s="107" t="s">
        <v>837</v>
      </c>
      <c r="I58" s="108" t="s">
        <v>258</v>
      </c>
      <c r="J58" s="102" t="s">
        <v>615</v>
      </c>
      <c r="K58" s="137" t="s">
        <v>27</v>
      </c>
      <c r="L58" s="103">
        <v>-14.050751999999999</v>
      </c>
      <c r="M58" s="109">
        <v>-73.483694999999997</v>
      </c>
      <c r="N58" s="272" t="s">
        <v>1022</v>
      </c>
    </row>
    <row r="59" spans="1:14" ht="93.75" customHeight="1">
      <c r="A59" s="223">
        <v>141</v>
      </c>
      <c r="B59" s="189" t="s">
        <v>619</v>
      </c>
      <c r="C59" s="104">
        <v>46063</v>
      </c>
      <c r="D59" s="126" t="s">
        <v>620</v>
      </c>
      <c r="E59" s="117" t="s">
        <v>621</v>
      </c>
      <c r="F59" s="105" t="s">
        <v>12</v>
      </c>
      <c r="G59" s="202">
        <v>100</v>
      </c>
      <c r="H59" s="178" t="s">
        <v>838</v>
      </c>
      <c r="I59" s="108" t="s">
        <v>632</v>
      </c>
      <c r="J59" s="102" t="s">
        <v>310</v>
      </c>
      <c r="K59" s="119" t="s">
        <v>27</v>
      </c>
      <c r="L59" s="203">
        <v>-7.3492199999999999</v>
      </c>
      <c r="M59" s="204">
        <v>-77.637497999999994</v>
      </c>
      <c r="N59" s="272" t="s">
        <v>1022</v>
      </c>
    </row>
    <row r="60" spans="1:14" ht="96.75" customHeight="1">
      <c r="A60" s="223">
        <v>140</v>
      </c>
      <c r="B60" s="189" t="s">
        <v>616</v>
      </c>
      <c r="C60" s="104">
        <v>46063</v>
      </c>
      <c r="D60" s="126" t="s">
        <v>617</v>
      </c>
      <c r="E60" s="117" t="s">
        <v>618</v>
      </c>
      <c r="F60" s="105" t="s">
        <v>12</v>
      </c>
      <c r="G60" s="106" t="s">
        <v>90</v>
      </c>
      <c r="H60" s="107" t="s">
        <v>839</v>
      </c>
      <c r="I60" s="108" t="s">
        <v>25</v>
      </c>
      <c r="J60" s="102" t="s">
        <v>220</v>
      </c>
      <c r="K60" s="119" t="s">
        <v>27</v>
      </c>
      <c r="L60" s="103">
        <v>-6.8089180000000002</v>
      </c>
      <c r="M60" s="109">
        <v>-77.936148000000003</v>
      </c>
      <c r="N60" s="109" t="s">
        <v>1022</v>
      </c>
    </row>
    <row r="61" spans="1:14" ht="96.75" customHeight="1">
      <c r="A61" s="223">
        <v>139</v>
      </c>
      <c r="B61" s="189" t="s">
        <v>692</v>
      </c>
      <c r="C61" s="104">
        <v>46062</v>
      </c>
      <c r="D61" s="127" t="s">
        <v>697</v>
      </c>
      <c r="E61" s="117" t="s">
        <v>696</v>
      </c>
      <c r="F61" s="105" t="s">
        <v>12</v>
      </c>
      <c r="G61" s="216">
        <v>165</v>
      </c>
      <c r="H61" s="107" t="s">
        <v>840</v>
      </c>
      <c r="I61" s="108" t="s">
        <v>691</v>
      </c>
      <c r="J61" s="102" t="s">
        <v>423</v>
      </c>
      <c r="K61" s="119" t="s">
        <v>27</v>
      </c>
      <c r="L61" s="217">
        <v>-8.3005119999999994</v>
      </c>
      <c r="M61" s="218">
        <v>-78.007586000000003</v>
      </c>
      <c r="N61" s="272" t="s">
        <v>1022</v>
      </c>
    </row>
    <row r="62" spans="1:14" ht="115.5" customHeight="1">
      <c r="A62" s="223">
        <v>138</v>
      </c>
      <c r="B62" s="189" t="s">
        <v>608</v>
      </c>
      <c r="C62" s="104">
        <v>46062</v>
      </c>
      <c r="D62" s="127" t="s">
        <v>609</v>
      </c>
      <c r="E62" s="117" t="s">
        <v>610</v>
      </c>
      <c r="F62" s="105" t="s">
        <v>12</v>
      </c>
      <c r="G62" s="106">
        <v>20</v>
      </c>
      <c r="H62" s="107" t="s">
        <v>841</v>
      </c>
      <c r="I62" s="108" t="s">
        <v>611</v>
      </c>
      <c r="J62" s="102" t="s">
        <v>425</v>
      </c>
      <c r="K62" s="119" t="s">
        <v>27</v>
      </c>
      <c r="L62" s="103">
        <v>-7.433681</v>
      </c>
      <c r="M62" s="109">
        <v>-78.792479</v>
      </c>
      <c r="N62" s="272" t="s">
        <v>1022</v>
      </c>
    </row>
    <row r="63" spans="1:14" ht="96.75" customHeight="1">
      <c r="A63" s="223">
        <v>137</v>
      </c>
      <c r="B63" s="189" t="s">
        <v>587</v>
      </c>
      <c r="C63" s="104">
        <v>46061</v>
      </c>
      <c r="D63" s="151" t="s">
        <v>586</v>
      </c>
      <c r="E63" s="111" t="s">
        <v>669</v>
      </c>
      <c r="F63" s="105" t="s">
        <v>12</v>
      </c>
      <c r="G63" s="149" t="s">
        <v>90</v>
      </c>
      <c r="H63" s="107" t="s">
        <v>842</v>
      </c>
      <c r="I63" s="108" t="s">
        <v>25</v>
      </c>
      <c r="J63" s="102" t="s">
        <v>422</v>
      </c>
      <c r="K63" s="119" t="s">
        <v>27</v>
      </c>
      <c r="L63" s="146">
        <v>-13.380972999999999</v>
      </c>
      <c r="M63" s="150">
        <v>-74.938807999999995</v>
      </c>
      <c r="N63" s="109" t="s">
        <v>1020</v>
      </c>
    </row>
    <row r="64" spans="1:14" ht="105.75" customHeight="1">
      <c r="A64" s="223">
        <v>136</v>
      </c>
      <c r="B64" s="189" t="s">
        <v>585</v>
      </c>
      <c r="C64" s="104">
        <v>46061</v>
      </c>
      <c r="D64" s="151" t="s">
        <v>584</v>
      </c>
      <c r="E64" s="111" t="s">
        <v>607</v>
      </c>
      <c r="F64" s="105" t="s">
        <v>12</v>
      </c>
      <c r="G64" s="149" t="s">
        <v>90</v>
      </c>
      <c r="H64" s="107" t="s">
        <v>842</v>
      </c>
      <c r="I64" s="108" t="s">
        <v>25</v>
      </c>
      <c r="J64" s="102" t="s">
        <v>422</v>
      </c>
      <c r="K64" s="119" t="s">
        <v>27</v>
      </c>
      <c r="L64" s="146">
        <v>-13.380972999999999</v>
      </c>
      <c r="M64" s="150">
        <v>-74.938807999999995</v>
      </c>
      <c r="N64" s="109" t="s">
        <v>1020</v>
      </c>
    </row>
    <row r="65" spans="1:14" ht="96.75" customHeight="1">
      <c r="A65" s="223">
        <v>135</v>
      </c>
      <c r="B65" s="189" t="s">
        <v>579</v>
      </c>
      <c r="C65" s="104">
        <v>46061</v>
      </c>
      <c r="D65" s="127" t="s">
        <v>577</v>
      </c>
      <c r="E65" s="117" t="s">
        <v>644</v>
      </c>
      <c r="F65" s="105" t="s">
        <v>12</v>
      </c>
      <c r="G65" s="106">
        <v>30</v>
      </c>
      <c r="H65" s="107" t="s">
        <v>843</v>
      </c>
      <c r="I65" s="108" t="s">
        <v>578</v>
      </c>
      <c r="J65" s="102" t="s">
        <v>419</v>
      </c>
      <c r="K65" s="119" t="s">
        <v>27</v>
      </c>
      <c r="L65" s="103">
        <v>-12.9682</v>
      </c>
      <c r="M65" s="109">
        <v>-70.334199999999996</v>
      </c>
      <c r="N65" s="109" t="s">
        <v>1020</v>
      </c>
    </row>
    <row r="66" spans="1:14" ht="96.75" customHeight="1">
      <c r="A66" s="223">
        <v>134</v>
      </c>
      <c r="B66" s="189" t="s">
        <v>583</v>
      </c>
      <c r="C66" s="104">
        <v>46060</v>
      </c>
      <c r="D66" s="127" t="s">
        <v>582</v>
      </c>
      <c r="E66" s="111" t="s">
        <v>580</v>
      </c>
      <c r="F66" s="105" t="s">
        <v>12</v>
      </c>
      <c r="G66" s="106">
        <v>20</v>
      </c>
      <c r="H66" s="107" t="s">
        <v>844</v>
      </c>
      <c r="I66" s="108" t="s">
        <v>413</v>
      </c>
      <c r="J66" s="102" t="s">
        <v>581</v>
      </c>
      <c r="K66" s="119" t="s">
        <v>27</v>
      </c>
      <c r="L66" s="196">
        <v>-10.892319000000001</v>
      </c>
      <c r="M66" s="197">
        <v>75.106019000000003</v>
      </c>
      <c r="N66" s="109" t="s">
        <v>1020</v>
      </c>
    </row>
    <row r="67" spans="1:14" ht="96.75" customHeight="1">
      <c r="A67" s="223">
        <v>133</v>
      </c>
      <c r="B67" s="189" t="s">
        <v>574</v>
      </c>
      <c r="C67" s="104">
        <v>46060</v>
      </c>
      <c r="D67" s="127" t="s">
        <v>532</v>
      </c>
      <c r="E67" s="117" t="s">
        <v>573</v>
      </c>
      <c r="F67" s="105" t="s">
        <v>12</v>
      </c>
      <c r="G67" s="106">
        <v>10</v>
      </c>
      <c r="H67" s="107" t="s">
        <v>845</v>
      </c>
      <c r="I67" s="108" t="s">
        <v>535</v>
      </c>
      <c r="J67" s="102" t="s">
        <v>127</v>
      </c>
      <c r="K67" s="135"/>
      <c r="L67" s="154">
        <v>-5.8019999999999996</v>
      </c>
      <c r="M67" s="155">
        <v>-79.376000000000005</v>
      </c>
      <c r="N67" s="109" t="s">
        <v>1024</v>
      </c>
    </row>
    <row r="68" spans="1:14" ht="76.5">
      <c r="A68" s="223">
        <v>132</v>
      </c>
      <c r="B68" s="189" t="s">
        <v>572</v>
      </c>
      <c r="C68" s="104">
        <v>46060</v>
      </c>
      <c r="D68" s="126" t="s">
        <v>570</v>
      </c>
      <c r="E68" s="117" t="s">
        <v>571</v>
      </c>
      <c r="F68" s="105" t="s">
        <v>12</v>
      </c>
      <c r="G68" s="193">
        <v>50</v>
      </c>
      <c r="H68" s="107" t="s">
        <v>846</v>
      </c>
      <c r="I68" s="108" t="s">
        <v>590</v>
      </c>
      <c r="J68" s="102" t="s">
        <v>423</v>
      </c>
      <c r="K68" s="119" t="s">
        <v>27</v>
      </c>
      <c r="L68" s="194">
        <v>-8.7426960000000005</v>
      </c>
      <c r="M68" s="195">
        <v>-77.899883000000003</v>
      </c>
      <c r="N68" s="272" t="s">
        <v>1022</v>
      </c>
    </row>
    <row r="69" spans="1:14" ht="96.75" customHeight="1">
      <c r="A69" s="223">
        <v>131</v>
      </c>
      <c r="B69" s="189" t="s">
        <v>559</v>
      </c>
      <c r="C69" s="104">
        <v>46059</v>
      </c>
      <c r="D69" s="126" t="s">
        <v>557</v>
      </c>
      <c r="E69" s="117" t="s">
        <v>558</v>
      </c>
      <c r="F69" s="105" t="s">
        <v>12</v>
      </c>
      <c r="G69" s="106">
        <v>300</v>
      </c>
      <c r="H69" s="107" t="s">
        <v>847</v>
      </c>
      <c r="I69" s="108" t="s">
        <v>290</v>
      </c>
      <c r="J69" s="102" t="s">
        <v>444</v>
      </c>
      <c r="K69" s="119" t="s">
        <v>27</v>
      </c>
      <c r="L69" s="103">
        <v>-8.5827530000000003</v>
      </c>
      <c r="M69" s="109">
        <v>-77.521118999999999</v>
      </c>
      <c r="N69" s="272" t="s">
        <v>1022</v>
      </c>
    </row>
    <row r="70" spans="1:14" ht="96.75" customHeight="1">
      <c r="A70" s="223">
        <v>130</v>
      </c>
      <c r="B70" s="189" t="s">
        <v>551</v>
      </c>
      <c r="C70" s="104">
        <v>46059</v>
      </c>
      <c r="D70" s="127" t="s">
        <v>560</v>
      </c>
      <c r="E70" s="117" t="s">
        <v>561</v>
      </c>
      <c r="F70" s="105" t="s">
        <v>12</v>
      </c>
      <c r="G70" s="106">
        <v>35</v>
      </c>
      <c r="H70" s="107" t="s">
        <v>848</v>
      </c>
      <c r="I70" s="108" t="s">
        <v>486</v>
      </c>
      <c r="J70" s="102" t="s">
        <v>425</v>
      </c>
      <c r="K70" s="119" t="s">
        <v>27</v>
      </c>
      <c r="L70" s="103">
        <v>-6.2403500000000003</v>
      </c>
      <c r="M70" s="109">
        <v>-78.717327999999995</v>
      </c>
      <c r="N70" s="272" t="s">
        <v>1022</v>
      </c>
    </row>
    <row r="71" spans="1:14" ht="76.5">
      <c r="A71" s="223">
        <v>129</v>
      </c>
      <c r="B71" s="189" t="s">
        <v>594</v>
      </c>
      <c r="C71" s="104">
        <v>46058</v>
      </c>
      <c r="D71" s="126" t="s">
        <v>338</v>
      </c>
      <c r="E71" s="111" t="s">
        <v>592</v>
      </c>
      <c r="F71" s="105" t="s">
        <v>12</v>
      </c>
      <c r="G71" s="106" t="s">
        <v>90</v>
      </c>
      <c r="H71" s="107" t="s">
        <v>849</v>
      </c>
      <c r="I71" s="108" t="s">
        <v>599</v>
      </c>
      <c r="J71" s="102" t="s">
        <v>283</v>
      </c>
      <c r="K71" s="119" t="s">
        <v>27</v>
      </c>
      <c r="L71" s="103">
        <v>-5.3179999999999996</v>
      </c>
      <c r="M71" s="109">
        <v>-79.478099999999998</v>
      </c>
      <c r="N71" s="109" t="s">
        <v>1024</v>
      </c>
    </row>
    <row r="72" spans="1:14" ht="96.75" customHeight="1">
      <c r="A72" s="223">
        <v>128</v>
      </c>
      <c r="B72" s="189" t="s">
        <v>593</v>
      </c>
      <c r="C72" s="104">
        <v>46058</v>
      </c>
      <c r="D72" s="126" t="s">
        <v>319</v>
      </c>
      <c r="E72" s="111" t="s">
        <v>591</v>
      </c>
      <c r="F72" s="105" t="s">
        <v>12</v>
      </c>
      <c r="G72" s="106" t="s">
        <v>90</v>
      </c>
      <c r="H72" s="107" t="s">
        <v>849</v>
      </c>
      <c r="I72" s="108" t="s">
        <v>599</v>
      </c>
      <c r="J72" s="102" t="s">
        <v>283</v>
      </c>
      <c r="K72" s="119" t="s">
        <v>27</v>
      </c>
      <c r="L72" s="103">
        <v>-5.3828170000000002</v>
      </c>
      <c r="M72" s="109">
        <v>-79.607921000000005</v>
      </c>
      <c r="N72" s="109" t="s">
        <v>1024</v>
      </c>
    </row>
    <row r="73" spans="1:14" ht="96.75" customHeight="1">
      <c r="A73" s="223">
        <v>127</v>
      </c>
      <c r="B73" s="189" t="s">
        <v>554</v>
      </c>
      <c r="C73" s="104">
        <v>46058</v>
      </c>
      <c r="D73" s="151" t="s">
        <v>555</v>
      </c>
      <c r="E73" s="111" t="s">
        <v>556</v>
      </c>
      <c r="F73" s="105" t="s">
        <v>12</v>
      </c>
      <c r="G73" s="112" t="s">
        <v>90</v>
      </c>
      <c r="H73" s="107" t="s">
        <v>850</v>
      </c>
      <c r="I73" s="108" t="s">
        <v>182</v>
      </c>
      <c r="J73" s="121" t="s">
        <v>211</v>
      </c>
      <c r="K73" s="137" t="s">
        <v>27</v>
      </c>
      <c r="L73" s="103">
        <v>-12.037077999999999</v>
      </c>
      <c r="M73" s="109">
        <v>-76.120215999999999</v>
      </c>
      <c r="N73" s="272" t="s">
        <v>1022</v>
      </c>
    </row>
    <row r="74" spans="1:14" ht="96.75" customHeight="1">
      <c r="A74" s="223">
        <v>126</v>
      </c>
      <c r="B74" s="189" t="s">
        <v>542</v>
      </c>
      <c r="C74" s="104">
        <v>46058</v>
      </c>
      <c r="D74" s="125" t="s">
        <v>163</v>
      </c>
      <c r="E74" s="117" t="s">
        <v>547</v>
      </c>
      <c r="F74" s="105" t="s">
        <v>12</v>
      </c>
      <c r="G74" s="106">
        <v>81</v>
      </c>
      <c r="H74" s="110" t="s">
        <v>851</v>
      </c>
      <c r="I74" s="108" t="s">
        <v>75</v>
      </c>
      <c r="J74" s="102" t="s">
        <v>548</v>
      </c>
      <c r="K74" s="119" t="s">
        <v>27</v>
      </c>
      <c r="L74" s="103">
        <v>-9.0378699999999998</v>
      </c>
      <c r="M74" s="109">
        <v>-75.493601999999996</v>
      </c>
      <c r="N74" s="109" t="s">
        <v>1021</v>
      </c>
    </row>
    <row r="75" spans="1:14" ht="96.75" customHeight="1">
      <c r="A75" s="223">
        <v>125</v>
      </c>
      <c r="B75" s="189" t="s">
        <v>543</v>
      </c>
      <c r="C75" s="104">
        <v>46058</v>
      </c>
      <c r="D75" s="125" t="s">
        <v>163</v>
      </c>
      <c r="E75" s="117" t="s">
        <v>109</v>
      </c>
      <c r="F75" s="105" t="s">
        <v>12</v>
      </c>
      <c r="G75" s="106">
        <v>283</v>
      </c>
      <c r="H75" s="110" t="s">
        <v>851</v>
      </c>
      <c r="I75" s="108" t="s">
        <v>75</v>
      </c>
      <c r="J75" s="102" t="s">
        <v>548</v>
      </c>
      <c r="K75" s="119" t="s">
        <v>27</v>
      </c>
      <c r="L75" s="103">
        <v>-9.0373579999999993</v>
      </c>
      <c r="M75" s="109">
        <v>-75.505527999999998</v>
      </c>
      <c r="N75" s="109" t="s">
        <v>1021</v>
      </c>
    </row>
    <row r="76" spans="1:14" ht="100.5" customHeight="1">
      <c r="A76" s="223">
        <v>124</v>
      </c>
      <c r="B76" s="189" t="s">
        <v>604</v>
      </c>
      <c r="C76" s="104">
        <v>46057</v>
      </c>
      <c r="D76" s="127" t="s">
        <v>600</v>
      </c>
      <c r="E76" s="111" t="s">
        <v>602</v>
      </c>
      <c r="F76" s="105" t="s">
        <v>12</v>
      </c>
      <c r="G76" s="106" t="s">
        <v>90</v>
      </c>
      <c r="H76" s="107" t="s">
        <v>852</v>
      </c>
      <c r="I76" s="108" t="s">
        <v>413</v>
      </c>
      <c r="J76" s="102" t="s">
        <v>581</v>
      </c>
      <c r="K76" s="119" t="s">
        <v>605</v>
      </c>
      <c r="L76" s="196">
        <v>-11.214127</v>
      </c>
      <c r="M76" s="197">
        <v>-74.415918000000005</v>
      </c>
      <c r="N76" s="109" t="s">
        <v>1020</v>
      </c>
    </row>
    <row r="77" spans="1:14" ht="100.5" customHeight="1">
      <c r="A77" s="223">
        <v>123</v>
      </c>
      <c r="B77" s="189" t="s">
        <v>603</v>
      </c>
      <c r="C77" s="104">
        <v>46057</v>
      </c>
      <c r="D77" s="127" t="s">
        <v>600</v>
      </c>
      <c r="E77" s="111" t="s">
        <v>601</v>
      </c>
      <c r="F77" s="105" t="s">
        <v>12</v>
      </c>
      <c r="G77" s="106" t="s">
        <v>90</v>
      </c>
      <c r="H77" s="107" t="s">
        <v>852</v>
      </c>
      <c r="I77" s="108" t="s">
        <v>413</v>
      </c>
      <c r="J77" s="102" t="s">
        <v>581</v>
      </c>
      <c r="K77" s="119" t="s">
        <v>27</v>
      </c>
      <c r="L77" s="196">
        <v>-11.214127</v>
      </c>
      <c r="M77" s="197">
        <v>-74.415918000000005</v>
      </c>
      <c r="N77" s="109" t="s">
        <v>1020</v>
      </c>
    </row>
    <row r="78" spans="1:14" ht="100.5" customHeight="1">
      <c r="A78" s="223">
        <v>122</v>
      </c>
      <c r="B78" s="192" t="s">
        <v>545</v>
      </c>
      <c r="C78" s="104">
        <v>46057</v>
      </c>
      <c r="D78" s="127" t="s">
        <v>154</v>
      </c>
      <c r="E78" s="117" t="s">
        <v>101</v>
      </c>
      <c r="F78" s="105" t="s">
        <v>12</v>
      </c>
      <c r="G78" s="106">
        <v>141</v>
      </c>
      <c r="H78" s="107" t="s">
        <v>853</v>
      </c>
      <c r="I78" s="108" t="s">
        <v>75</v>
      </c>
      <c r="J78" s="102" t="s">
        <v>548</v>
      </c>
      <c r="K78" s="119" t="s">
        <v>27</v>
      </c>
      <c r="L78" s="103">
        <v>-8.8298100000000002</v>
      </c>
      <c r="M78" s="109">
        <v>-75.213064000000003</v>
      </c>
      <c r="N78" s="272" t="s">
        <v>1022</v>
      </c>
    </row>
    <row r="79" spans="1:14" ht="76.5">
      <c r="A79" s="223">
        <v>121</v>
      </c>
      <c r="B79" s="189" t="s">
        <v>576</v>
      </c>
      <c r="C79" s="104">
        <v>46057</v>
      </c>
      <c r="D79" s="127" t="s">
        <v>575</v>
      </c>
      <c r="E79" s="117" t="s">
        <v>971</v>
      </c>
      <c r="F79" s="105" t="s">
        <v>12</v>
      </c>
      <c r="G79" s="112">
        <v>50</v>
      </c>
      <c r="H79" s="107" t="s">
        <v>970</v>
      </c>
      <c r="I79" s="108" t="s">
        <v>421</v>
      </c>
      <c r="J79" s="102" t="s">
        <v>98</v>
      </c>
      <c r="K79" s="119" t="s">
        <v>27</v>
      </c>
      <c r="L79" s="194">
        <v>-7.0927509999999998</v>
      </c>
      <c r="M79" s="195">
        <v>-78.572452999999996</v>
      </c>
      <c r="N79" s="272" t="s">
        <v>1022</v>
      </c>
    </row>
    <row r="80" spans="1:14" ht="89.25" customHeight="1">
      <c r="A80" s="223">
        <v>120</v>
      </c>
      <c r="B80" s="189" t="s">
        <v>525</v>
      </c>
      <c r="C80" s="104">
        <v>46056</v>
      </c>
      <c r="D80" s="127" t="s">
        <v>524</v>
      </c>
      <c r="E80" s="117" t="s">
        <v>531</v>
      </c>
      <c r="F80" s="105" t="s">
        <v>12</v>
      </c>
      <c r="G80" s="112" t="s">
        <v>90</v>
      </c>
      <c r="H80" s="107" t="s">
        <v>854</v>
      </c>
      <c r="I80" s="107" t="s">
        <v>537</v>
      </c>
      <c r="J80" s="108" t="s">
        <v>526</v>
      </c>
      <c r="K80" s="137" t="s">
        <v>27</v>
      </c>
      <c r="L80" s="103">
        <v>-13.646100000000001</v>
      </c>
      <c r="M80" s="109">
        <v>-70.468299999999999</v>
      </c>
      <c r="N80" s="272" t="s">
        <v>1022</v>
      </c>
    </row>
    <row r="81" spans="1:14" ht="96.75" customHeight="1">
      <c r="A81" s="223">
        <v>119</v>
      </c>
      <c r="B81" s="189" t="s">
        <v>553</v>
      </c>
      <c r="C81" s="104">
        <v>46056</v>
      </c>
      <c r="D81" s="126" t="s">
        <v>229</v>
      </c>
      <c r="E81" s="117" t="s">
        <v>552</v>
      </c>
      <c r="F81" s="105" t="s">
        <v>12</v>
      </c>
      <c r="G81" s="106">
        <v>20</v>
      </c>
      <c r="H81" s="107" t="s">
        <v>855</v>
      </c>
      <c r="I81" s="108" t="s">
        <v>257</v>
      </c>
      <c r="J81" s="102" t="s">
        <v>548</v>
      </c>
      <c r="K81" s="137" t="s">
        <v>27</v>
      </c>
      <c r="L81" s="103">
        <v>-10.737940999999999</v>
      </c>
      <c r="M81" s="109">
        <v>-75.254650999999996</v>
      </c>
      <c r="N81" s="109" t="s">
        <v>1020</v>
      </c>
    </row>
    <row r="82" spans="1:14" ht="76.5">
      <c r="A82" s="223">
        <v>118</v>
      </c>
      <c r="B82" s="189" t="s">
        <v>534</v>
      </c>
      <c r="C82" s="104">
        <v>46056</v>
      </c>
      <c r="D82" s="127" t="s">
        <v>536</v>
      </c>
      <c r="E82" s="117" t="s">
        <v>533</v>
      </c>
      <c r="F82" s="105" t="s">
        <v>12</v>
      </c>
      <c r="G82" s="106" t="s">
        <v>90</v>
      </c>
      <c r="H82" s="107" t="s">
        <v>856</v>
      </c>
      <c r="I82" s="108" t="s">
        <v>535</v>
      </c>
      <c r="J82" s="102" t="s">
        <v>127</v>
      </c>
      <c r="K82" s="119" t="s">
        <v>27</v>
      </c>
      <c r="L82" s="190">
        <v>-5.7978810000000003</v>
      </c>
      <c r="M82" s="191">
        <v>-79.377106999999995</v>
      </c>
      <c r="N82" s="272" t="s">
        <v>1022</v>
      </c>
    </row>
    <row r="83" spans="1:14" ht="96.75" customHeight="1">
      <c r="A83" s="223">
        <v>117</v>
      </c>
      <c r="B83" s="189" t="s">
        <v>528</v>
      </c>
      <c r="C83" s="104">
        <v>46056</v>
      </c>
      <c r="D83" s="127" t="s">
        <v>529</v>
      </c>
      <c r="E83" s="111" t="s">
        <v>530</v>
      </c>
      <c r="F83" s="105" t="s">
        <v>12</v>
      </c>
      <c r="G83" s="106">
        <v>580</v>
      </c>
      <c r="H83" s="107" t="s">
        <v>857</v>
      </c>
      <c r="I83" s="108" t="s">
        <v>562</v>
      </c>
      <c r="J83" s="102" t="s">
        <v>213</v>
      </c>
      <c r="K83" s="119" t="s">
        <v>27</v>
      </c>
      <c r="L83" s="103">
        <v>-14.192017999999999</v>
      </c>
      <c r="M83" s="109">
        <v>-69.273840000000007</v>
      </c>
      <c r="N83" s="109" t="s">
        <v>1020</v>
      </c>
    </row>
    <row r="84" spans="1:14" ht="76.5">
      <c r="A84" s="223">
        <v>116</v>
      </c>
      <c r="B84" s="189" t="s">
        <v>513</v>
      </c>
      <c r="C84" s="104">
        <v>46056</v>
      </c>
      <c r="D84" s="127" t="s">
        <v>514</v>
      </c>
      <c r="E84" s="111" t="s">
        <v>515</v>
      </c>
      <c r="F84" s="105" t="s">
        <v>12</v>
      </c>
      <c r="G84" s="106">
        <v>100</v>
      </c>
      <c r="H84" s="107" t="s">
        <v>858</v>
      </c>
      <c r="I84" s="108" t="s">
        <v>538</v>
      </c>
      <c r="J84" s="102" t="s">
        <v>285</v>
      </c>
      <c r="K84" s="119" t="s">
        <v>27</v>
      </c>
      <c r="L84" s="103">
        <v>-9.8050549999999994</v>
      </c>
      <c r="M84" s="109">
        <v>-76.068413000000007</v>
      </c>
      <c r="N84" s="109" t="s">
        <v>1020</v>
      </c>
    </row>
    <row r="85" spans="1:14" ht="89.25">
      <c r="A85" s="223">
        <v>115</v>
      </c>
      <c r="B85" s="184" t="s">
        <v>512</v>
      </c>
      <c r="C85" s="104">
        <v>46055</v>
      </c>
      <c r="D85" s="127" t="s">
        <v>393</v>
      </c>
      <c r="E85" s="111" t="s">
        <v>511</v>
      </c>
      <c r="F85" s="105" t="s">
        <v>12</v>
      </c>
      <c r="G85" s="106">
        <v>50</v>
      </c>
      <c r="H85" s="107" t="s">
        <v>859</v>
      </c>
      <c r="I85" s="108" t="s">
        <v>539</v>
      </c>
      <c r="J85" s="102" t="s">
        <v>289</v>
      </c>
      <c r="K85" s="119" t="s">
        <v>27</v>
      </c>
      <c r="L85" s="103">
        <v>-12.598998</v>
      </c>
      <c r="M85" s="109">
        <v>-73.830695000000006</v>
      </c>
      <c r="N85" s="109" t="s">
        <v>1020</v>
      </c>
    </row>
    <row r="86" spans="1:14" ht="76.5">
      <c r="A86" s="223">
        <v>114</v>
      </c>
      <c r="B86" s="184" t="s">
        <v>508</v>
      </c>
      <c r="C86" s="104">
        <v>46055</v>
      </c>
      <c r="D86" s="126" t="s">
        <v>507</v>
      </c>
      <c r="E86" s="117" t="s">
        <v>564</v>
      </c>
      <c r="F86" s="105" t="s">
        <v>12</v>
      </c>
      <c r="G86" s="106">
        <v>25</v>
      </c>
      <c r="H86" s="107" t="s">
        <v>860</v>
      </c>
      <c r="I86" s="108" t="s">
        <v>25</v>
      </c>
      <c r="J86" s="102" t="s">
        <v>220</v>
      </c>
      <c r="K86" s="119" t="s">
        <v>27</v>
      </c>
      <c r="L86" s="103">
        <v>-6.310772</v>
      </c>
      <c r="M86" s="109">
        <v>-78.106030000000004</v>
      </c>
      <c r="N86" s="109" t="s">
        <v>1022</v>
      </c>
    </row>
    <row r="87" spans="1:14" ht="76.5">
      <c r="A87" s="223">
        <v>113</v>
      </c>
      <c r="B87" s="184" t="s">
        <v>501</v>
      </c>
      <c r="C87" s="104">
        <v>46055</v>
      </c>
      <c r="D87" s="151" t="s">
        <v>499</v>
      </c>
      <c r="E87" s="111" t="s">
        <v>500</v>
      </c>
      <c r="F87" s="105" t="s">
        <v>12</v>
      </c>
      <c r="G87" s="106">
        <v>50</v>
      </c>
      <c r="H87" s="107" t="s">
        <v>861</v>
      </c>
      <c r="I87" s="108" t="s">
        <v>541</v>
      </c>
      <c r="J87" s="121" t="s">
        <v>339</v>
      </c>
      <c r="K87" s="119" t="s">
        <v>27</v>
      </c>
      <c r="L87" s="103">
        <v>-9.1523640000000004</v>
      </c>
      <c r="M87" s="109">
        <v>-75.973313000000005</v>
      </c>
      <c r="N87" s="272" t="s">
        <v>1022</v>
      </c>
    </row>
    <row r="88" spans="1:14" ht="100.5" customHeight="1">
      <c r="A88" s="223">
        <v>112</v>
      </c>
      <c r="B88" s="184" t="s">
        <v>498</v>
      </c>
      <c r="C88" s="104">
        <v>46055</v>
      </c>
      <c r="D88" s="127" t="s">
        <v>497</v>
      </c>
      <c r="E88" s="111" t="s">
        <v>496</v>
      </c>
      <c r="F88" s="105" t="s">
        <v>12</v>
      </c>
      <c r="G88" s="106">
        <v>20</v>
      </c>
      <c r="H88" s="107" t="s">
        <v>862</v>
      </c>
      <c r="I88" s="108" t="s">
        <v>627</v>
      </c>
      <c r="J88" s="121" t="s">
        <v>219</v>
      </c>
      <c r="K88" s="119" t="s">
        <v>27</v>
      </c>
      <c r="L88" s="103">
        <v>-6.1516489999999999</v>
      </c>
      <c r="M88" s="109">
        <v>-78.685432000000006</v>
      </c>
      <c r="N88" s="272" t="s">
        <v>1022</v>
      </c>
    </row>
    <row r="89" spans="1:14" ht="100.5" customHeight="1">
      <c r="A89" s="223">
        <v>111</v>
      </c>
      <c r="B89" s="189" t="s">
        <v>516</v>
      </c>
      <c r="C89" s="185">
        <v>46054</v>
      </c>
      <c r="D89" s="127" t="s">
        <v>517</v>
      </c>
      <c r="E89" s="117" t="s">
        <v>568</v>
      </c>
      <c r="F89" s="105" t="s">
        <v>12</v>
      </c>
      <c r="G89" s="112" t="s">
        <v>90</v>
      </c>
      <c r="H89" s="107" t="s">
        <v>863</v>
      </c>
      <c r="I89" s="108" t="s">
        <v>25</v>
      </c>
      <c r="J89" s="102" t="s">
        <v>212</v>
      </c>
      <c r="K89" s="119" t="s">
        <v>27</v>
      </c>
      <c r="L89" s="103">
        <v>-11.77</v>
      </c>
      <c r="M89" s="109">
        <v>-74.116</v>
      </c>
      <c r="N89" s="109" t="s">
        <v>1020</v>
      </c>
    </row>
    <row r="90" spans="1:14" ht="100.5" customHeight="1">
      <c r="A90" s="223">
        <v>110</v>
      </c>
      <c r="B90" s="184" t="s">
        <v>494</v>
      </c>
      <c r="C90" s="185">
        <v>46054</v>
      </c>
      <c r="D90" s="127" t="s">
        <v>206</v>
      </c>
      <c r="E90" s="117" t="s">
        <v>495</v>
      </c>
      <c r="F90" s="105" t="s">
        <v>12</v>
      </c>
      <c r="G90" s="112">
        <v>50</v>
      </c>
      <c r="H90" s="107" t="s">
        <v>864</v>
      </c>
      <c r="I90" s="108" t="s">
        <v>421</v>
      </c>
      <c r="J90" s="102" t="s">
        <v>98</v>
      </c>
      <c r="K90" s="119" t="s">
        <v>27</v>
      </c>
      <c r="L90" s="103">
        <v>-6.3550000000000004</v>
      </c>
      <c r="M90" s="109">
        <v>-78.811800000000005</v>
      </c>
      <c r="N90" s="272" t="s">
        <v>1022</v>
      </c>
    </row>
    <row r="91" spans="1:14" ht="100.5" customHeight="1">
      <c r="A91" s="223">
        <v>109</v>
      </c>
      <c r="B91" s="184" t="s">
        <v>483</v>
      </c>
      <c r="C91" s="104">
        <v>46053</v>
      </c>
      <c r="D91" s="127" t="s">
        <v>406</v>
      </c>
      <c r="E91" s="117" t="s">
        <v>484</v>
      </c>
      <c r="F91" s="105" t="s">
        <v>12</v>
      </c>
      <c r="G91" s="106">
        <v>160</v>
      </c>
      <c r="H91" s="107" t="s">
        <v>865</v>
      </c>
      <c r="I91" s="108" t="s">
        <v>321</v>
      </c>
      <c r="J91" s="102" t="s">
        <v>213</v>
      </c>
      <c r="K91" s="119" t="s">
        <v>27</v>
      </c>
      <c r="L91" s="103">
        <v>-14.314204999999999</v>
      </c>
      <c r="M91" s="109">
        <v>-69.454548000000003</v>
      </c>
      <c r="N91" s="109" t="s">
        <v>1020</v>
      </c>
    </row>
    <row r="92" spans="1:14" ht="100.5" customHeight="1">
      <c r="A92" s="223">
        <v>108</v>
      </c>
      <c r="B92" s="184" t="s">
        <v>477</v>
      </c>
      <c r="C92" s="104">
        <v>46052</v>
      </c>
      <c r="D92" s="127" t="s">
        <v>172</v>
      </c>
      <c r="E92" s="117" t="s">
        <v>569</v>
      </c>
      <c r="F92" s="105" t="s">
        <v>12</v>
      </c>
      <c r="G92" s="106">
        <v>800</v>
      </c>
      <c r="H92" s="107" t="s">
        <v>866</v>
      </c>
      <c r="I92" s="108" t="s">
        <v>482</v>
      </c>
      <c r="J92" s="102" t="s">
        <v>286</v>
      </c>
      <c r="K92" s="119" t="s">
        <v>27</v>
      </c>
      <c r="L92" s="103">
        <v>-10.110395</v>
      </c>
      <c r="M92" s="109">
        <v>-75.673355999999998</v>
      </c>
      <c r="N92" s="109" t="s">
        <v>1021</v>
      </c>
    </row>
    <row r="93" spans="1:14" ht="105.75" customHeight="1">
      <c r="A93" s="223">
        <v>107</v>
      </c>
      <c r="B93" s="184" t="s">
        <v>465</v>
      </c>
      <c r="C93" s="104">
        <v>46052</v>
      </c>
      <c r="D93" s="127" t="s">
        <v>418</v>
      </c>
      <c r="E93" s="117" t="s">
        <v>645</v>
      </c>
      <c r="F93" s="105" t="s">
        <v>12</v>
      </c>
      <c r="G93" s="106">
        <v>30</v>
      </c>
      <c r="H93" s="107" t="s">
        <v>867</v>
      </c>
      <c r="I93" s="108" t="s">
        <v>550</v>
      </c>
      <c r="J93" s="102" t="s">
        <v>419</v>
      </c>
      <c r="K93" s="119" t="s">
        <v>27</v>
      </c>
      <c r="L93" s="103">
        <v>-13.63076</v>
      </c>
      <c r="M93" s="109">
        <v>-71.072991999999999</v>
      </c>
      <c r="N93" s="109" t="s">
        <v>1020</v>
      </c>
    </row>
    <row r="94" spans="1:14" ht="89.25">
      <c r="A94" s="223">
        <v>106</v>
      </c>
      <c r="B94" s="184" t="s">
        <v>481</v>
      </c>
      <c r="C94" s="104">
        <v>46051</v>
      </c>
      <c r="D94" s="127" t="s">
        <v>412</v>
      </c>
      <c r="E94" s="111" t="s">
        <v>650</v>
      </c>
      <c r="F94" s="105" t="s">
        <v>12</v>
      </c>
      <c r="G94" s="106">
        <v>20</v>
      </c>
      <c r="H94" s="107" t="s">
        <v>868</v>
      </c>
      <c r="I94" s="108" t="s">
        <v>485</v>
      </c>
      <c r="J94" s="102" t="s">
        <v>244</v>
      </c>
      <c r="K94" s="119" t="s">
        <v>27</v>
      </c>
      <c r="L94" s="182">
        <v>-10.892528</v>
      </c>
      <c r="M94" s="183">
        <v>-74.931653999999995</v>
      </c>
      <c r="N94" s="109" t="s">
        <v>1020</v>
      </c>
    </row>
    <row r="95" spans="1:14" ht="98.25" customHeight="1">
      <c r="A95" s="223">
        <v>105</v>
      </c>
      <c r="B95" s="184" t="s">
        <v>510</v>
      </c>
      <c r="C95" s="104">
        <v>46051</v>
      </c>
      <c r="D95" s="127" t="s">
        <v>439</v>
      </c>
      <c r="E95" s="117" t="s">
        <v>509</v>
      </c>
      <c r="F95" s="105" t="s">
        <v>12</v>
      </c>
      <c r="G95" s="186">
        <v>200</v>
      </c>
      <c r="H95" s="107" t="s">
        <v>869</v>
      </c>
      <c r="I95" s="108" t="s">
        <v>25</v>
      </c>
      <c r="J95" s="102" t="s">
        <v>349</v>
      </c>
      <c r="K95" s="119" t="s">
        <v>27</v>
      </c>
      <c r="L95" s="187">
        <v>-17.612556000000001</v>
      </c>
      <c r="M95" s="188">
        <v>-69.774265999999997</v>
      </c>
      <c r="N95" s="109" t="s">
        <v>1021</v>
      </c>
    </row>
    <row r="96" spans="1:14" ht="96.75" customHeight="1">
      <c r="A96" s="223">
        <v>104</v>
      </c>
      <c r="B96" s="184" t="s">
        <v>473</v>
      </c>
      <c r="C96" s="104">
        <v>46051</v>
      </c>
      <c r="D96" s="125" t="s">
        <v>471</v>
      </c>
      <c r="E96" s="111" t="s">
        <v>472</v>
      </c>
      <c r="F96" s="105" t="s">
        <v>12</v>
      </c>
      <c r="G96" s="106">
        <v>20</v>
      </c>
      <c r="H96" s="107" t="s">
        <v>870</v>
      </c>
      <c r="I96" s="108" t="s">
        <v>405</v>
      </c>
      <c r="J96" s="102" t="s">
        <v>401</v>
      </c>
      <c r="K96" s="119" t="s">
        <v>27</v>
      </c>
      <c r="L96" s="103">
        <v>-14.5022</v>
      </c>
      <c r="M96" s="109">
        <v>-71.315299999999993</v>
      </c>
      <c r="N96" s="272" t="s">
        <v>1022</v>
      </c>
    </row>
    <row r="97" spans="1:14" ht="95.25" customHeight="1">
      <c r="A97" s="223">
        <v>103</v>
      </c>
      <c r="B97" s="184" t="s">
        <v>458</v>
      </c>
      <c r="C97" s="104">
        <v>46051</v>
      </c>
      <c r="D97" s="127" t="s">
        <v>459</v>
      </c>
      <c r="E97" s="117" t="s">
        <v>461</v>
      </c>
      <c r="F97" s="105" t="s">
        <v>12</v>
      </c>
      <c r="G97" s="106">
        <v>30</v>
      </c>
      <c r="H97" s="107" t="s">
        <v>871</v>
      </c>
      <c r="I97" s="108" t="s">
        <v>460</v>
      </c>
      <c r="J97" s="102" t="s">
        <v>425</v>
      </c>
      <c r="K97" s="119" t="s">
        <v>27</v>
      </c>
      <c r="L97" s="103">
        <v>-5.3221980000000002</v>
      </c>
      <c r="M97" s="109">
        <v>-79.287218999999993</v>
      </c>
      <c r="N97" s="272" t="s">
        <v>1022</v>
      </c>
    </row>
    <row r="98" spans="1:14" ht="103.5" customHeight="1">
      <c r="A98" s="223">
        <v>102</v>
      </c>
      <c r="B98" s="184" t="s">
        <v>480</v>
      </c>
      <c r="C98" s="104">
        <v>46050</v>
      </c>
      <c r="D98" s="127" t="s">
        <v>412</v>
      </c>
      <c r="E98" s="111" t="s">
        <v>479</v>
      </c>
      <c r="F98" s="105" t="s">
        <v>12</v>
      </c>
      <c r="G98" s="181">
        <v>60</v>
      </c>
      <c r="H98" s="107" t="s">
        <v>872</v>
      </c>
      <c r="I98" s="108" t="s">
        <v>491</v>
      </c>
      <c r="J98" s="102" t="s">
        <v>212</v>
      </c>
      <c r="K98" s="119" t="s">
        <v>27</v>
      </c>
      <c r="L98" s="182">
        <v>-10.916411999999999</v>
      </c>
      <c r="M98" s="183">
        <v>-74.886126000000004</v>
      </c>
      <c r="N98" s="109" t="s">
        <v>1020</v>
      </c>
    </row>
    <row r="99" spans="1:14" ht="86.25" customHeight="1">
      <c r="A99" s="223">
        <v>101</v>
      </c>
      <c r="B99" s="184" t="s">
        <v>457</v>
      </c>
      <c r="C99" s="104">
        <v>46050</v>
      </c>
      <c r="D99" s="127" t="s">
        <v>407</v>
      </c>
      <c r="E99" s="117" t="s">
        <v>456</v>
      </c>
      <c r="F99" s="105" t="s">
        <v>12</v>
      </c>
      <c r="G99" s="106">
        <v>50</v>
      </c>
      <c r="H99" s="107" t="s">
        <v>873</v>
      </c>
      <c r="I99" s="108" t="s">
        <v>468</v>
      </c>
      <c r="J99" s="102" t="s">
        <v>374</v>
      </c>
      <c r="K99" s="119" t="s">
        <v>27</v>
      </c>
      <c r="L99" s="103">
        <v>-4.792948</v>
      </c>
      <c r="M99" s="109">
        <v>-78.170235000000005</v>
      </c>
      <c r="N99" s="109" t="s">
        <v>1020</v>
      </c>
    </row>
    <row r="100" spans="1:14" ht="105.75" customHeight="1">
      <c r="A100" s="223">
        <v>100</v>
      </c>
      <c r="B100" s="184" t="s">
        <v>453</v>
      </c>
      <c r="C100" s="104">
        <v>46050</v>
      </c>
      <c r="D100" s="127" t="s">
        <v>452</v>
      </c>
      <c r="E100" s="111" t="s">
        <v>492</v>
      </c>
      <c r="F100" s="105" t="s">
        <v>12</v>
      </c>
      <c r="G100" s="106">
        <v>35</v>
      </c>
      <c r="H100" s="107" t="s">
        <v>874</v>
      </c>
      <c r="I100" s="108" t="s">
        <v>25</v>
      </c>
      <c r="J100" s="102" t="s">
        <v>400</v>
      </c>
      <c r="K100" s="135" t="s">
        <v>27</v>
      </c>
      <c r="L100" s="103">
        <v>-13.767265</v>
      </c>
      <c r="M100" s="109">
        <v>-72.299885000000003</v>
      </c>
      <c r="N100" s="272" t="s">
        <v>1022</v>
      </c>
    </row>
    <row r="101" spans="1:14" ht="93" customHeight="1">
      <c r="A101" s="223">
        <v>99</v>
      </c>
      <c r="B101" s="184" t="s">
        <v>435</v>
      </c>
      <c r="C101" s="104">
        <v>46050</v>
      </c>
      <c r="D101" s="127" t="s">
        <v>436</v>
      </c>
      <c r="E101" s="117" t="s">
        <v>466</v>
      </c>
      <c r="F101" s="105" t="s">
        <v>12</v>
      </c>
      <c r="G101" s="106" t="s">
        <v>90</v>
      </c>
      <c r="H101" s="107" t="s">
        <v>875</v>
      </c>
      <c r="I101" s="108" t="s">
        <v>25</v>
      </c>
      <c r="J101" s="102" t="s">
        <v>431</v>
      </c>
      <c r="K101" s="119" t="s">
        <v>27</v>
      </c>
      <c r="L101" s="103">
        <v>-15.512831</v>
      </c>
      <c r="M101" s="109">
        <v>-74.838633999999999</v>
      </c>
      <c r="N101" s="272" t="s">
        <v>1022</v>
      </c>
    </row>
    <row r="102" spans="1:14" ht="76.5">
      <c r="A102" s="223">
        <v>98</v>
      </c>
      <c r="B102" s="189" t="s">
        <v>595</v>
      </c>
      <c r="C102" s="104">
        <v>46049</v>
      </c>
      <c r="D102" s="127" t="s">
        <v>160</v>
      </c>
      <c r="E102" s="111" t="s">
        <v>596</v>
      </c>
      <c r="F102" s="105" t="s">
        <v>12</v>
      </c>
      <c r="G102" s="106">
        <v>10</v>
      </c>
      <c r="H102" s="107" t="s">
        <v>876</v>
      </c>
      <c r="I102" s="108" t="s">
        <v>25</v>
      </c>
      <c r="J102" s="102" t="s">
        <v>349</v>
      </c>
      <c r="K102" s="119" t="s">
        <v>27</v>
      </c>
      <c r="L102" s="103">
        <v>-16.777283000000001</v>
      </c>
      <c r="M102" s="109">
        <v>-70.906430999999998</v>
      </c>
      <c r="N102" s="109" t="s">
        <v>1024</v>
      </c>
    </row>
    <row r="103" spans="1:14" ht="89.25">
      <c r="A103" s="223">
        <v>97</v>
      </c>
      <c r="B103" s="184" t="s">
        <v>430</v>
      </c>
      <c r="C103" s="104">
        <v>46049</v>
      </c>
      <c r="D103" s="126" t="s">
        <v>352</v>
      </c>
      <c r="E103" s="117" t="s">
        <v>433</v>
      </c>
      <c r="F103" s="105" t="s">
        <v>12</v>
      </c>
      <c r="G103" s="147">
        <v>140</v>
      </c>
      <c r="H103" s="107" t="s">
        <v>877</v>
      </c>
      <c r="I103" s="108" t="s">
        <v>549</v>
      </c>
      <c r="J103" s="102" t="s">
        <v>548</v>
      </c>
      <c r="K103" s="119" t="s">
        <v>27</v>
      </c>
      <c r="L103" s="103">
        <v>-9.7616650000000007</v>
      </c>
      <c r="M103" s="109">
        <v>-75.508792</v>
      </c>
      <c r="N103" s="109" t="s">
        <v>1020</v>
      </c>
    </row>
    <row r="104" spans="1:14" ht="76.5">
      <c r="A104" s="223">
        <v>96</v>
      </c>
      <c r="B104" s="184" t="s">
        <v>476</v>
      </c>
      <c r="C104" s="104">
        <v>46049</v>
      </c>
      <c r="D104" s="143" t="s">
        <v>474</v>
      </c>
      <c r="E104" s="111" t="s">
        <v>475</v>
      </c>
      <c r="F104" s="105" t="s">
        <v>12</v>
      </c>
      <c r="G104" s="112" t="s">
        <v>90</v>
      </c>
      <c r="H104" s="107" t="s">
        <v>878</v>
      </c>
      <c r="I104" s="108" t="s">
        <v>25</v>
      </c>
      <c r="J104" s="102" t="s">
        <v>310</v>
      </c>
      <c r="K104" s="119" t="s">
        <v>27</v>
      </c>
      <c r="L104" s="103">
        <v>-8.1931670000000008</v>
      </c>
      <c r="M104" s="109">
        <v>-77.964049000000003</v>
      </c>
      <c r="N104" s="272" t="s">
        <v>1022</v>
      </c>
    </row>
    <row r="105" spans="1:14" ht="89.25">
      <c r="A105" s="223">
        <v>95</v>
      </c>
      <c r="B105" s="184" t="s">
        <v>469</v>
      </c>
      <c r="C105" s="104">
        <v>46049</v>
      </c>
      <c r="D105" s="143" t="s">
        <v>462</v>
      </c>
      <c r="E105" s="111" t="s">
        <v>463</v>
      </c>
      <c r="F105" s="105" t="s">
        <v>12</v>
      </c>
      <c r="G105" s="112" t="s">
        <v>90</v>
      </c>
      <c r="H105" s="107" t="s">
        <v>879</v>
      </c>
      <c r="I105" s="108" t="s">
        <v>25</v>
      </c>
      <c r="J105" s="102" t="s">
        <v>444</v>
      </c>
      <c r="K105" s="119" t="s">
        <v>27</v>
      </c>
      <c r="L105" s="103">
        <v>-8.0034109999999998</v>
      </c>
      <c r="M105" s="109">
        <v>-78.313627999999994</v>
      </c>
      <c r="N105" s="272" t="s">
        <v>1022</v>
      </c>
    </row>
    <row r="106" spans="1:14" ht="117" customHeight="1">
      <c r="A106" s="223">
        <v>94</v>
      </c>
      <c r="B106" s="189" t="s">
        <v>443</v>
      </c>
      <c r="C106" s="104">
        <v>46049</v>
      </c>
      <c r="D106" s="125" t="s">
        <v>794</v>
      </c>
      <c r="E106" s="111" t="s">
        <v>567</v>
      </c>
      <c r="F106" s="105" t="s">
        <v>12</v>
      </c>
      <c r="G106" s="106">
        <v>150</v>
      </c>
      <c r="H106" s="107" t="s">
        <v>880</v>
      </c>
      <c r="I106" s="108" t="s">
        <v>470</v>
      </c>
      <c r="J106" s="102" t="s">
        <v>444</v>
      </c>
      <c r="K106" s="119" t="s">
        <v>27</v>
      </c>
      <c r="L106" s="103">
        <v>-8511276</v>
      </c>
      <c r="M106" s="109">
        <v>-77.362470999999999</v>
      </c>
      <c r="N106" s="109" t="s">
        <v>1020</v>
      </c>
    </row>
    <row r="107" spans="1:14" ht="102.75" customHeight="1">
      <c r="A107" s="223">
        <v>93</v>
      </c>
      <c r="B107" s="184" t="s">
        <v>442</v>
      </c>
      <c r="C107" s="104">
        <v>46049</v>
      </c>
      <c r="D107" s="127" t="s">
        <v>412</v>
      </c>
      <c r="E107" s="111" t="s">
        <v>489</v>
      </c>
      <c r="F107" s="105" t="s">
        <v>12</v>
      </c>
      <c r="G107" s="181">
        <v>10</v>
      </c>
      <c r="H107" s="107" t="s">
        <v>881</v>
      </c>
      <c r="I107" s="108" t="s">
        <v>413</v>
      </c>
      <c r="J107" s="102" t="s">
        <v>244</v>
      </c>
      <c r="K107" s="119" t="s">
        <v>27</v>
      </c>
      <c r="L107" s="182">
        <v>-10.900788</v>
      </c>
      <c r="M107" s="183">
        <v>-74.904053000000005</v>
      </c>
      <c r="N107" s="109" t="s">
        <v>1020</v>
      </c>
    </row>
    <row r="108" spans="1:14" ht="102.75" customHeight="1">
      <c r="A108" s="223">
        <v>92</v>
      </c>
      <c r="B108" s="184" t="s">
        <v>441</v>
      </c>
      <c r="C108" s="104">
        <v>46049</v>
      </c>
      <c r="D108" s="127" t="s">
        <v>439</v>
      </c>
      <c r="E108" s="111" t="s">
        <v>440</v>
      </c>
      <c r="F108" s="105" t="s">
        <v>12</v>
      </c>
      <c r="G108" s="106" t="s">
        <v>90</v>
      </c>
      <c r="H108" s="107" t="s">
        <v>882</v>
      </c>
      <c r="I108" s="108" t="s">
        <v>25</v>
      </c>
      <c r="J108" s="102" t="s">
        <v>349</v>
      </c>
      <c r="K108" s="119" t="s">
        <v>27</v>
      </c>
      <c r="L108" s="182">
        <v>-17.8005057175689</v>
      </c>
      <c r="M108" s="183">
        <v>-69.986257483057699</v>
      </c>
      <c r="N108" s="109" t="s">
        <v>1021</v>
      </c>
    </row>
    <row r="109" spans="1:14" ht="114" customHeight="1">
      <c r="A109" s="223">
        <v>91</v>
      </c>
      <c r="B109" s="184" t="s">
        <v>426</v>
      </c>
      <c r="C109" s="104">
        <v>46049</v>
      </c>
      <c r="D109" s="126" t="s">
        <v>490</v>
      </c>
      <c r="E109" s="117" t="s">
        <v>424</v>
      </c>
      <c r="F109" s="105" t="s">
        <v>12</v>
      </c>
      <c r="G109" s="106">
        <v>65</v>
      </c>
      <c r="H109" s="107" t="s">
        <v>883</v>
      </c>
      <c r="I109" s="108" t="s">
        <v>434</v>
      </c>
      <c r="J109" s="102" t="s">
        <v>425</v>
      </c>
      <c r="K109" s="119" t="s">
        <v>27</v>
      </c>
      <c r="L109" s="103">
        <v>-5.4207290204882304</v>
      </c>
      <c r="M109" s="109">
        <v>-79.080920262737294</v>
      </c>
      <c r="N109" s="272" t="s">
        <v>1022</v>
      </c>
    </row>
    <row r="110" spans="1:14" ht="114" customHeight="1">
      <c r="A110" s="223">
        <v>90</v>
      </c>
      <c r="B110" s="189" t="s">
        <v>417</v>
      </c>
      <c r="C110" s="104">
        <v>46048</v>
      </c>
      <c r="D110" s="127" t="s">
        <v>418</v>
      </c>
      <c r="E110" s="117" t="s">
        <v>657</v>
      </c>
      <c r="F110" s="105" t="s">
        <v>12</v>
      </c>
      <c r="G110" s="106">
        <v>120</v>
      </c>
      <c r="H110" s="107" t="s">
        <v>884</v>
      </c>
      <c r="I110" s="108" t="s">
        <v>606</v>
      </c>
      <c r="J110" s="102" t="s">
        <v>419</v>
      </c>
      <c r="K110" s="119" t="s">
        <v>27</v>
      </c>
      <c r="L110" s="154">
        <v>-13.513500000000001</v>
      </c>
      <c r="M110" s="155">
        <v>-70.899799999999999</v>
      </c>
      <c r="N110" s="109" t="s">
        <v>1020</v>
      </c>
    </row>
    <row r="111" spans="1:14" ht="100.5" customHeight="1">
      <c r="A111" s="223">
        <v>89</v>
      </c>
      <c r="B111" s="184" t="s">
        <v>447</v>
      </c>
      <c r="C111" s="104">
        <v>46048</v>
      </c>
      <c r="D111" s="126" t="s">
        <v>448</v>
      </c>
      <c r="E111" s="111" t="s">
        <v>449</v>
      </c>
      <c r="F111" s="105" t="s">
        <v>12</v>
      </c>
      <c r="G111" s="106">
        <v>120</v>
      </c>
      <c r="H111" s="107" t="s">
        <v>885</v>
      </c>
      <c r="I111" s="108" t="s">
        <v>25</v>
      </c>
      <c r="J111" s="102" t="s">
        <v>283</v>
      </c>
      <c r="K111" s="119" t="s">
        <v>27</v>
      </c>
      <c r="L111" s="103">
        <v>-4.2780189999999996</v>
      </c>
      <c r="M111" s="109">
        <v>-81.203856000000002</v>
      </c>
      <c r="N111" s="109" t="s">
        <v>1022</v>
      </c>
    </row>
    <row r="112" spans="1:14" ht="76.5">
      <c r="A112" s="223">
        <v>88</v>
      </c>
      <c r="B112" s="184" t="s">
        <v>450</v>
      </c>
      <c r="C112" s="104">
        <v>46048</v>
      </c>
      <c r="D112" s="126" t="s">
        <v>448</v>
      </c>
      <c r="E112" s="111" t="s">
        <v>451</v>
      </c>
      <c r="F112" s="105" t="s">
        <v>12</v>
      </c>
      <c r="G112" s="106">
        <v>120</v>
      </c>
      <c r="H112" s="107" t="s">
        <v>885</v>
      </c>
      <c r="I112" s="108" t="s">
        <v>25</v>
      </c>
      <c r="J112" s="102" t="s">
        <v>283</v>
      </c>
      <c r="K112" s="119" t="s">
        <v>27</v>
      </c>
      <c r="L112" s="103">
        <v>-4.3365830000000001</v>
      </c>
      <c r="M112" s="109">
        <v>-81.135981000000001</v>
      </c>
      <c r="N112" s="272" t="s">
        <v>1022</v>
      </c>
    </row>
    <row r="113" spans="1:14" ht="76.5">
      <c r="A113" s="223">
        <v>87</v>
      </c>
      <c r="B113" s="184" t="s">
        <v>429</v>
      </c>
      <c r="C113" s="104">
        <v>46048</v>
      </c>
      <c r="D113" s="126" t="s">
        <v>428</v>
      </c>
      <c r="E113" s="117" t="s">
        <v>660</v>
      </c>
      <c r="F113" s="105" t="s">
        <v>12</v>
      </c>
      <c r="G113" s="106" t="s">
        <v>90</v>
      </c>
      <c r="H113" s="107" t="s">
        <v>886</v>
      </c>
      <c r="I113" s="108" t="s">
        <v>25</v>
      </c>
      <c r="J113" s="102" t="s">
        <v>431</v>
      </c>
      <c r="K113" s="119" t="s">
        <v>27</v>
      </c>
      <c r="L113" s="103">
        <v>-13.420954999999999</v>
      </c>
      <c r="M113" s="109">
        <v>-75.965509999999995</v>
      </c>
      <c r="N113" s="272" t="s">
        <v>1022</v>
      </c>
    </row>
    <row r="114" spans="1:14" ht="96" customHeight="1">
      <c r="A114" s="223">
        <v>86</v>
      </c>
      <c r="B114" s="184" t="s">
        <v>414</v>
      </c>
      <c r="C114" s="104">
        <v>46048</v>
      </c>
      <c r="D114" s="126" t="s">
        <v>415</v>
      </c>
      <c r="E114" s="117" t="s">
        <v>416</v>
      </c>
      <c r="F114" s="105" t="s">
        <v>12</v>
      </c>
      <c r="G114" s="106">
        <v>500</v>
      </c>
      <c r="H114" s="107" t="s">
        <v>887</v>
      </c>
      <c r="I114" s="108" t="s">
        <v>420</v>
      </c>
      <c r="J114" s="102" t="s">
        <v>286</v>
      </c>
      <c r="K114" s="119" t="s">
        <v>27</v>
      </c>
      <c r="L114" s="103">
        <v>-10.303898</v>
      </c>
      <c r="M114" s="109">
        <v>-75.972622000000001</v>
      </c>
      <c r="N114" s="272" t="s">
        <v>1022</v>
      </c>
    </row>
    <row r="115" spans="1:14" ht="106.5" customHeight="1">
      <c r="A115" s="223">
        <v>85</v>
      </c>
      <c r="B115" s="184" t="s">
        <v>409</v>
      </c>
      <c r="C115" s="104">
        <v>46045</v>
      </c>
      <c r="D115" s="127" t="s">
        <v>407</v>
      </c>
      <c r="E115" s="117" t="s">
        <v>408</v>
      </c>
      <c r="F115" s="105" t="s">
        <v>12</v>
      </c>
      <c r="G115" s="106">
        <v>20</v>
      </c>
      <c r="H115" s="107" t="s">
        <v>888</v>
      </c>
      <c r="I115" s="108" t="s">
        <v>373</v>
      </c>
      <c r="J115" s="102" t="s">
        <v>374</v>
      </c>
      <c r="K115" s="119" t="s">
        <v>27</v>
      </c>
      <c r="L115" s="179">
        <v>-4.8466279999999999</v>
      </c>
      <c r="M115" s="180">
        <v>78.173344999999998</v>
      </c>
      <c r="N115" s="109" t="s">
        <v>1020</v>
      </c>
    </row>
    <row r="116" spans="1:14" ht="106.5" customHeight="1">
      <c r="A116" s="223">
        <v>84</v>
      </c>
      <c r="B116" s="184" t="s">
        <v>455</v>
      </c>
      <c r="C116" s="104">
        <v>46044</v>
      </c>
      <c r="D116" s="126" t="s">
        <v>355</v>
      </c>
      <c r="E116" s="117" t="s">
        <v>454</v>
      </c>
      <c r="F116" s="105" t="s">
        <v>12</v>
      </c>
      <c r="G116" s="106">
        <v>50</v>
      </c>
      <c r="H116" s="107" t="s">
        <v>889</v>
      </c>
      <c r="I116" s="108" t="s">
        <v>25</v>
      </c>
      <c r="J116" s="102" t="s">
        <v>349</v>
      </c>
      <c r="K116" s="119" t="s">
        <v>27</v>
      </c>
      <c r="L116" s="103">
        <v>-16.646674999999998</v>
      </c>
      <c r="M116" s="109">
        <v>-71.014674999999997</v>
      </c>
      <c r="N116" s="109" t="s">
        <v>1020</v>
      </c>
    </row>
    <row r="117" spans="1:14" ht="106.5" customHeight="1">
      <c r="A117" s="223">
        <v>83</v>
      </c>
      <c r="B117" s="184" t="s">
        <v>438</v>
      </c>
      <c r="C117" s="104">
        <v>46044</v>
      </c>
      <c r="D117" s="125" t="s">
        <v>437</v>
      </c>
      <c r="E117" s="111" t="s">
        <v>651</v>
      </c>
      <c r="F117" s="105" t="s">
        <v>12</v>
      </c>
      <c r="G117" s="181"/>
      <c r="H117" s="107" t="s">
        <v>890</v>
      </c>
      <c r="I117" s="108" t="s">
        <v>25</v>
      </c>
      <c r="J117" s="121" t="s">
        <v>211</v>
      </c>
      <c r="K117" s="119" t="s">
        <v>27</v>
      </c>
      <c r="L117" s="182">
        <v>-12.493069999999999</v>
      </c>
      <c r="M117" s="183">
        <v>-75.910574999999994</v>
      </c>
      <c r="N117" s="272" t="s">
        <v>1022</v>
      </c>
    </row>
    <row r="118" spans="1:14" ht="106.5" customHeight="1">
      <c r="A118" s="223">
        <v>82</v>
      </c>
      <c r="B118" s="184" t="s">
        <v>397</v>
      </c>
      <c r="C118" s="104">
        <v>46044</v>
      </c>
      <c r="D118" s="125" t="s">
        <v>399</v>
      </c>
      <c r="E118" s="111" t="s">
        <v>398</v>
      </c>
      <c r="F118" s="105" t="s">
        <v>12</v>
      </c>
      <c r="G118" s="106">
        <v>150</v>
      </c>
      <c r="H118" s="107" t="s">
        <v>891</v>
      </c>
      <c r="I118" s="108" t="s">
        <v>25</v>
      </c>
      <c r="J118" s="102" t="s">
        <v>400</v>
      </c>
      <c r="K118" s="119" t="s">
        <v>27</v>
      </c>
      <c r="L118" s="103">
        <v>-13.485531</v>
      </c>
      <c r="M118" s="109">
        <v>-72.923355000000001</v>
      </c>
      <c r="N118" s="109" t="s">
        <v>1020</v>
      </c>
    </row>
    <row r="119" spans="1:14" ht="106.5" customHeight="1">
      <c r="A119" s="223">
        <v>81</v>
      </c>
      <c r="B119" s="184" t="s">
        <v>402</v>
      </c>
      <c r="C119" s="104">
        <v>46044</v>
      </c>
      <c r="D119" s="125" t="s">
        <v>403</v>
      </c>
      <c r="E119" s="111" t="s">
        <v>404</v>
      </c>
      <c r="F119" s="105" t="s">
        <v>12</v>
      </c>
      <c r="G119" s="106">
        <v>860</v>
      </c>
      <c r="H119" s="107" t="s">
        <v>892</v>
      </c>
      <c r="I119" s="108" t="s">
        <v>405</v>
      </c>
      <c r="J119" s="102" t="s">
        <v>401</v>
      </c>
      <c r="K119" s="119" t="s">
        <v>27</v>
      </c>
      <c r="L119" s="103">
        <v>-13.110654</v>
      </c>
      <c r="M119" s="109">
        <v>-72.600886000000003</v>
      </c>
      <c r="N119" s="109" t="s">
        <v>1020</v>
      </c>
    </row>
    <row r="120" spans="1:14" ht="106.5" customHeight="1">
      <c r="A120" s="223">
        <v>80</v>
      </c>
      <c r="B120" s="184" t="s">
        <v>394</v>
      </c>
      <c r="C120" s="104">
        <v>46044</v>
      </c>
      <c r="D120" s="126" t="s">
        <v>395</v>
      </c>
      <c r="E120" s="111" t="s">
        <v>565</v>
      </c>
      <c r="F120" s="105" t="s">
        <v>12</v>
      </c>
      <c r="G120" s="149">
        <v>120</v>
      </c>
      <c r="H120" s="107" t="s">
        <v>893</v>
      </c>
      <c r="I120" s="108" t="s">
        <v>396</v>
      </c>
      <c r="J120" s="102" t="s">
        <v>282</v>
      </c>
      <c r="K120" s="119" t="s">
        <v>27</v>
      </c>
      <c r="L120" s="146">
        <v>-5.9958628999999997</v>
      </c>
      <c r="M120" s="150">
        <v>-80.578648999999999</v>
      </c>
      <c r="N120" s="272" t="s">
        <v>1022</v>
      </c>
    </row>
    <row r="121" spans="1:14" ht="100.5" customHeight="1">
      <c r="A121" s="223">
        <v>79</v>
      </c>
      <c r="B121" s="184" t="s">
        <v>383</v>
      </c>
      <c r="C121" s="104">
        <v>46042</v>
      </c>
      <c r="D121" s="126" t="s">
        <v>384</v>
      </c>
      <c r="E121" s="117" t="s">
        <v>385</v>
      </c>
      <c r="F121" s="105" t="s">
        <v>12</v>
      </c>
      <c r="G121" s="152">
        <v>100</v>
      </c>
      <c r="H121" s="107" t="s">
        <v>894</v>
      </c>
      <c r="I121" s="108" t="s">
        <v>521</v>
      </c>
      <c r="J121" s="102" t="s">
        <v>286</v>
      </c>
      <c r="K121" s="119" t="s">
        <v>27</v>
      </c>
      <c r="L121" s="141">
        <v>-9.2132000000000005</v>
      </c>
      <c r="M121" s="153">
        <v>-76.233599999999996</v>
      </c>
      <c r="N121" s="109" t="s">
        <v>1020</v>
      </c>
    </row>
    <row r="122" spans="1:14" ht="108" customHeight="1">
      <c r="A122" s="223">
        <v>78</v>
      </c>
      <c r="B122" s="184" t="s">
        <v>379</v>
      </c>
      <c r="C122" s="104">
        <v>46042</v>
      </c>
      <c r="D122" s="127" t="s">
        <v>380</v>
      </c>
      <c r="E122" s="111" t="s">
        <v>381</v>
      </c>
      <c r="F122" s="105" t="s">
        <v>12</v>
      </c>
      <c r="G122" s="106" t="s">
        <v>90</v>
      </c>
      <c r="H122" s="107" t="s">
        <v>895</v>
      </c>
      <c r="I122" s="108" t="s">
        <v>382</v>
      </c>
      <c r="J122" s="102" t="s">
        <v>244</v>
      </c>
      <c r="K122" s="119" t="s">
        <v>27</v>
      </c>
      <c r="L122" s="103">
        <v>-12.031338</v>
      </c>
      <c r="M122" s="109">
        <v>-75.232104000000007</v>
      </c>
      <c r="N122" s="109" t="s">
        <v>1020</v>
      </c>
    </row>
    <row r="123" spans="1:14" ht="76.5">
      <c r="A123" s="223">
        <v>77</v>
      </c>
      <c r="B123" s="184" t="s">
        <v>390</v>
      </c>
      <c r="C123" s="104">
        <v>46041</v>
      </c>
      <c r="D123" s="126" t="s">
        <v>391</v>
      </c>
      <c r="E123" s="117" t="s">
        <v>392</v>
      </c>
      <c r="F123" s="105" t="s">
        <v>12</v>
      </c>
      <c r="G123" s="106">
        <v>50</v>
      </c>
      <c r="H123" s="107" t="s">
        <v>896</v>
      </c>
      <c r="I123" s="108" t="s">
        <v>25</v>
      </c>
      <c r="J123" s="102" t="s">
        <v>349</v>
      </c>
      <c r="K123" s="119" t="s">
        <v>27</v>
      </c>
      <c r="L123" s="144">
        <v>-16.646018000000002</v>
      </c>
      <c r="M123" s="148">
        <v>-71.144598000000002</v>
      </c>
      <c r="N123" s="272" t="s">
        <v>1022</v>
      </c>
    </row>
    <row r="124" spans="1:14" ht="103.5" customHeight="1">
      <c r="A124" s="223">
        <v>76</v>
      </c>
      <c r="B124" s="184" t="s">
        <v>375</v>
      </c>
      <c r="C124" s="104">
        <v>46041</v>
      </c>
      <c r="D124" s="126" t="s">
        <v>376</v>
      </c>
      <c r="E124" s="117" t="s">
        <v>659</v>
      </c>
      <c r="F124" s="105" t="s">
        <v>12</v>
      </c>
      <c r="G124" s="106">
        <v>30</v>
      </c>
      <c r="H124" s="107" t="s">
        <v>897</v>
      </c>
      <c r="I124" s="108" t="s">
        <v>377</v>
      </c>
      <c r="J124" s="102" t="s">
        <v>378</v>
      </c>
      <c r="K124" s="119" t="s">
        <v>27</v>
      </c>
      <c r="L124" s="103">
        <v>-5.3376330000000003</v>
      </c>
      <c r="M124" s="109">
        <v>-78.796869999999998</v>
      </c>
      <c r="N124" s="272" t="s">
        <v>1022</v>
      </c>
    </row>
    <row r="125" spans="1:14" ht="103.5" customHeight="1">
      <c r="A125" s="223">
        <v>75</v>
      </c>
      <c r="B125" s="184" t="s">
        <v>365</v>
      </c>
      <c r="C125" s="104">
        <v>46041</v>
      </c>
      <c r="D125" s="127" t="s">
        <v>366</v>
      </c>
      <c r="E125" s="111" t="s">
        <v>367</v>
      </c>
      <c r="F125" s="105" t="s">
        <v>12</v>
      </c>
      <c r="G125" s="106">
        <v>50</v>
      </c>
      <c r="H125" s="107" t="s">
        <v>898</v>
      </c>
      <c r="I125" s="108" t="s">
        <v>25</v>
      </c>
      <c r="J125" s="102" t="s">
        <v>368</v>
      </c>
      <c r="K125" s="119" t="s">
        <v>27</v>
      </c>
      <c r="L125" s="103">
        <v>-17.152782999999999</v>
      </c>
      <c r="M125" s="109">
        <v>-71.786897999999994</v>
      </c>
      <c r="N125" s="272" t="s">
        <v>1022</v>
      </c>
    </row>
    <row r="126" spans="1:14" ht="103.5" customHeight="1">
      <c r="A126" s="223">
        <v>74</v>
      </c>
      <c r="B126" s="184" t="s">
        <v>353</v>
      </c>
      <c r="C126" s="104">
        <v>46040</v>
      </c>
      <c r="D126" s="126" t="s">
        <v>352</v>
      </c>
      <c r="E126" s="117" t="s">
        <v>354</v>
      </c>
      <c r="F126" s="105" t="s">
        <v>12</v>
      </c>
      <c r="G126" s="147">
        <v>100</v>
      </c>
      <c r="H126" s="107" t="s">
        <v>899</v>
      </c>
      <c r="I126" s="108" t="s">
        <v>427</v>
      </c>
      <c r="J126" s="102" t="s">
        <v>548</v>
      </c>
      <c r="K126" s="119" t="s">
        <v>27</v>
      </c>
      <c r="L126" s="144">
        <v>-9.9110420000000001</v>
      </c>
      <c r="M126" s="148">
        <v>-75.530193999999995</v>
      </c>
      <c r="N126" s="109" t="s">
        <v>1020</v>
      </c>
    </row>
    <row r="127" spans="1:14" ht="85.5" customHeight="1">
      <c r="A127" s="223">
        <v>73</v>
      </c>
      <c r="B127" s="184" t="s">
        <v>362</v>
      </c>
      <c r="C127" s="104">
        <v>46038</v>
      </c>
      <c r="D127" s="126" t="s">
        <v>363</v>
      </c>
      <c r="E127" s="117" t="s">
        <v>364</v>
      </c>
      <c r="F127" s="105" t="s">
        <v>12</v>
      </c>
      <c r="G127" s="106">
        <v>1</v>
      </c>
      <c r="H127" s="107" t="s">
        <v>900</v>
      </c>
      <c r="I127" s="108" t="s">
        <v>25</v>
      </c>
      <c r="J127" s="102" t="s">
        <v>212</v>
      </c>
      <c r="K127" s="119" t="s">
        <v>27</v>
      </c>
      <c r="L127" s="144">
        <v>-11.39315</v>
      </c>
      <c r="M127" s="148">
        <v>-74.751786999999993</v>
      </c>
      <c r="N127" s="109" t="s">
        <v>1020</v>
      </c>
    </row>
    <row r="128" spans="1:14" ht="105.75" customHeight="1">
      <c r="A128" s="223">
        <v>72</v>
      </c>
      <c r="B128" s="184" t="s">
        <v>351</v>
      </c>
      <c r="C128" s="104">
        <v>46038</v>
      </c>
      <c r="D128" s="126" t="s">
        <v>348</v>
      </c>
      <c r="E128" s="117" t="s">
        <v>350</v>
      </c>
      <c r="F128" s="105" t="s">
        <v>12</v>
      </c>
      <c r="G128" s="106" t="s">
        <v>90</v>
      </c>
      <c r="H128" s="107" t="s">
        <v>901</v>
      </c>
      <c r="I128" s="108" t="s">
        <v>25</v>
      </c>
      <c r="J128" s="102" t="s">
        <v>349</v>
      </c>
      <c r="K128" s="119" t="s">
        <v>27</v>
      </c>
      <c r="L128" s="103">
        <v>-16.817536</v>
      </c>
      <c r="M128" s="109">
        <v>-70.892966000000001</v>
      </c>
      <c r="N128" s="272" t="s">
        <v>1022</v>
      </c>
    </row>
    <row r="129" spans="1:14" ht="111" customHeight="1">
      <c r="A129" s="223">
        <v>71</v>
      </c>
      <c r="B129" s="184" t="s">
        <v>359</v>
      </c>
      <c r="C129" s="104">
        <v>46037</v>
      </c>
      <c r="D129" s="126" t="s">
        <v>334</v>
      </c>
      <c r="E129" s="117" t="s">
        <v>360</v>
      </c>
      <c r="F129" s="105" t="s">
        <v>12</v>
      </c>
      <c r="G129" s="106">
        <v>300</v>
      </c>
      <c r="H129" s="107" t="s">
        <v>902</v>
      </c>
      <c r="I129" s="108" t="s">
        <v>361</v>
      </c>
      <c r="J129" s="102" t="s">
        <v>280</v>
      </c>
      <c r="K129" s="119" t="s">
        <v>27</v>
      </c>
      <c r="L129" s="103">
        <v>-10.978031</v>
      </c>
      <c r="M129" s="109">
        <v>-74.266900000000007</v>
      </c>
      <c r="N129" s="109" t="s">
        <v>1020</v>
      </c>
    </row>
    <row r="130" spans="1:14" ht="102">
      <c r="A130" s="223">
        <v>70</v>
      </c>
      <c r="B130" s="184" t="s">
        <v>328</v>
      </c>
      <c r="C130" s="104">
        <v>46037</v>
      </c>
      <c r="D130" s="127" t="s">
        <v>340</v>
      </c>
      <c r="E130" s="117" t="s">
        <v>342</v>
      </c>
      <c r="F130" s="105" t="s">
        <v>12</v>
      </c>
      <c r="G130" s="106">
        <v>100</v>
      </c>
      <c r="H130" s="107" t="s">
        <v>903</v>
      </c>
      <c r="I130" s="108" t="s">
        <v>341</v>
      </c>
      <c r="J130" s="102" t="s">
        <v>127</v>
      </c>
      <c r="K130" s="119" t="s">
        <v>27</v>
      </c>
      <c r="L130" s="154">
        <v>-5.9168000000000003</v>
      </c>
      <c r="M130" s="155">
        <v>-78.0214</v>
      </c>
      <c r="N130" s="109" t="s">
        <v>1020</v>
      </c>
    </row>
    <row r="131" spans="1:14" ht="89.25">
      <c r="A131" s="223">
        <v>69</v>
      </c>
      <c r="B131" s="184" t="s">
        <v>345</v>
      </c>
      <c r="C131" s="104">
        <v>46037</v>
      </c>
      <c r="D131" s="143" t="s">
        <v>343</v>
      </c>
      <c r="E131" s="117" t="s">
        <v>347</v>
      </c>
      <c r="F131" s="105" t="s">
        <v>12</v>
      </c>
      <c r="G131" s="106" t="s">
        <v>90</v>
      </c>
      <c r="H131" s="107" t="s">
        <v>904</v>
      </c>
      <c r="I131" s="108" t="s">
        <v>346</v>
      </c>
      <c r="J131" s="102" t="s">
        <v>344</v>
      </c>
      <c r="K131" s="119" t="s">
        <v>27</v>
      </c>
      <c r="L131" s="103">
        <v>-5.4343629779472797</v>
      </c>
      <c r="M131" s="109">
        <v>-79.769169688224807</v>
      </c>
      <c r="N131" s="272" t="s">
        <v>1022</v>
      </c>
    </row>
    <row r="132" spans="1:14" ht="86.25" customHeight="1">
      <c r="A132" s="223">
        <v>68</v>
      </c>
      <c r="B132" s="184" t="s">
        <v>335</v>
      </c>
      <c r="C132" s="104">
        <v>46037</v>
      </c>
      <c r="D132" s="126" t="s">
        <v>336</v>
      </c>
      <c r="E132" s="117" t="s">
        <v>337</v>
      </c>
      <c r="F132" s="105" t="s">
        <v>12</v>
      </c>
      <c r="G132" s="106">
        <v>200</v>
      </c>
      <c r="H132" s="107" t="s">
        <v>905</v>
      </c>
      <c r="I132" s="108" t="s">
        <v>258</v>
      </c>
      <c r="J132" s="121" t="s">
        <v>211</v>
      </c>
      <c r="K132" s="119" t="s">
        <v>27</v>
      </c>
      <c r="L132" s="103">
        <v>-12.125878999999999</v>
      </c>
      <c r="M132" s="109">
        <v>-76.193769000000003</v>
      </c>
      <c r="N132" s="272" t="s">
        <v>1022</v>
      </c>
    </row>
    <row r="133" spans="1:14" ht="76.5">
      <c r="A133" s="223">
        <v>67</v>
      </c>
      <c r="B133" s="184" t="s">
        <v>329</v>
      </c>
      <c r="C133" s="104">
        <v>46037</v>
      </c>
      <c r="D133" s="126" t="s">
        <v>330</v>
      </c>
      <c r="E133" s="117" t="s">
        <v>333</v>
      </c>
      <c r="F133" s="105" t="s">
        <v>12</v>
      </c>
      <c r="G133" s="106">
        <v>300</v>
      </c>
      <c r="H133" s="107" t="s">
        <v>906</v>
      </c>
      <c r="I133" s="108" t="s">
        <v>25</v>
      </c>
      <c r="J133" s="102" t="s">
        <v>280</v>
      </c>
      <c r="K133" s="119" t="s">
        <v>27</v>
      </c>
      <c r="L133" s="103">
        <v>-10.786257000000001</v>
      </c>
      <c r="M133" s="109">
        <v>-73.763780999999994</v>
      </c>
      <c r="N133" s="109" t="s">
        <v>1020</v>
      </c>
    </row>
    <row r="134" spans="1:14" ht="76.5">
      <c r="A134" s="223">
        <v>66</v>
      </c>
      <c r="B134" s="184" t="s">
        <v>324</v>
      </c>
      <c r="C134" s="104">
        <v>46037</v>
      </c>
      <c r="D134" s="126" t="s">
        <v>322</v>
      </c>
      <c r="E134" s="117" t="s">
        <v>323</v>
      </c>
      <c r="F134" s="105" t="s">
        <v>12</v>
      </c>
      <c r="G134" s="106">
        <v>20</v>
      </c>
      <c r="H134" s="107" t="s">
        <v>907</v>
      </c>
      <c r="I134" s="108" t="s">
        <v>25</v>
      </c>
      <c r="J134" s="102" t="s">
        <v>280</v>
      </c>
      <c r="K134" s="119" t="s">
        <v>27</v>
      </c>
      <c r="L134" s="103">
        <v>-12.131539</v>
      </c>
      <c r="M134" s="109">
        <v>-75.170634000000007</v>
      </c>
      <c r="N134" s="272" t="s">
        <v>1022</v>
      </c>
    </row>
    <row r="135" spans="1:14" ht="97.5" customHeight="1">
      <c r="A135" s="223">
        <v>65</v>
      </c>
      <c r="B135" s="184" t="s">
        <v>446</v>
      </c>
      <c r="C135" s="104">
        <v>46036</v>
      </c>
      <c r="D135" s="127" t="s">
        <v>1002</v>
      </c>
      <c r="E135" s="117" t="s">
        <v>467</v>
      </c>
      <c r="F135" s="105" t="s">
        <v>12</v>
      </c>
      <c r="G135" s="106"/>
      <c r="H135" s="107" t="s">
        <v>908</v>
      </c>
      <c r="I135" s="108" t="s">
        <v>445</v>
      </c>
      <c r="J135" s="102" t="s">
        <v>283</v>
      </c>
      <c r="K135" s="119" t="s">
        <v>27</v>
      </c>
      <c r="L135" s="103">
        <v>-3.7696040000000002</v>
      </c>
      <c r="M135" s="109">
        <v>-80.796075999999999</v>
      </c>
      <c r="N135" s="109" t="s">
        <v>1021</v>
      </c>
    </row>
    <row r="136" spans="1:14" ht="76.5">
      <c r="A136" s="223">
        <v>64</v>
      </c>
      <c r="B136" s="184" t="s">
        <v>432</v>
      </c>
      <c r="C136" s="104">
        <v>46036</v>
      </c>
      <c r="D136" s="127" t="s">
        <v>418</v>
      </c>
      <c r="E136" s="117" t="s">
        <v>646</v>
      </c>
      <c r="F136" s="105" t="s">
        <v>12</v>
      </c>
      <c r="G136" s="106">
        <v>30</v>
      </c>
      <c r="H136" s="107" t="s">
        <v>909</v>
      </c>
      <c r="I136" s="108" t="s">
        <v>523</v>
      </c>
      <c r="J136" s="102" t="s">
        <v>419</v>
      </c>
      <c r="K136" s="119" t="s">
        <v>27</v>
      </c>
      <c r="L136" s="154">
        <v>-13.5892704874983</v>
      </c>
      <c r="M136" s="155">
        <v>-70.977620780468001</v>
      </c>
      <c r="N136" s="109" t="s">
        <v>1020</v>
      </c>
    </row>
    <row r="137" spans="1:14" ht="76.5">
      <c r="A137" s="223">
        <v>63</v>
      </c>
      <c r="B137" s="184" t="s">
        <v>315</v>
      </c>
      <c r="C137" s="104">
        <v>46036</v>
      </c>
      <c r="D137" s="126" t="s">
        <v>316</v>
      </c>
      <c r="E137" s="117" t="s">
        <v>317</v>
      </c>
      <c r="F137" s="105" t="s">
        <v>12</v>
      </c>
      <c r="G137" s="106">
        <v>40</v>
      </c>
      <c r="H137" s="107" t="s">
        <v>910</v>
      </c>
      <c r="I137" s="108" t="s">
        <v>320</v>
      </c>
      <c r="J137" s="102" t="s">
        <v>220</v>
      </c>
      <c r="K137" s="119" t="s">
        <v>27</v>
      </c>
      <c r="L137" s="103">
        <v>-6.3806010000000004</v>
      </c>
      <c r="M137" s="109">
        <v>-77.905387000000005</v>
      </c>
      <c r="N137" s="272" t="s">
        <v>1022</v>
      </c>
    </row>
    <row r="138" spans="1:14" ht="76.5">
      <c r="A138" s="223">
        <v>62</v>
      </c>
      <c r="B138" s="184" t="s">
        <v>311</v>
      </c>
      <c r="C138" s="104">
        <v>46035</v>
      </c>
      <c r="D138" s="126" t="s">
        <v>312</v>
      </c>
      <c r="E138" s="117" t="s">
        <v>314</v>
      </c>
      <c r="F138" s="105" t="s">
        <v>12</v>
      </c>
      <c r="G138" s="106"/>
      <c r="H138" s="107" t="s">
        <v>911</v>
      </c>
      <c r="I138" s="108" t="s">
        <v>522</v>
      </c>
      <c r="J138" s="102" t="s">
        <v>313</v>
      </c>
      <c r="K138" s="119" t="s">
        <v>27</v>
      </c>
      <c r="L138" s="103">
        <v>-6.9163399999999999</v>
      </c>
      <c r="M138" s="109">
        <v>-78.187225999999995</v>
      </c>
      <c r="N138" s="272" t="s">
        <v>1022</v>
      </c>
    </row>
    <row r="139" spans="1:14" ht="85.5" customHeight="1">
      <c r="A139" s="223">
        <v>61</v>
      </c>
      <c r="B139" s="184" t="s">
        <v>296</v>
      </c>
      <c r="C139" s="104">
        <v>46035</v>
      </c>
      <c r="D139" s="126" t="s">
        <v>297</v>
      </c>
      <c r="E139" s="117" t="s">
        <v>295</v>
      </c>
      <c r="F139" s="105" t="s">
        <v>12</v>
      </c>
      <c r="G139" s="106">
        <v>200</v>
      </c>
      <c r="H139" s="107" t="s">
        <v>912</v>
      </c>
      <c r="I139" s="108" t="s">
        <v>502</v>
      </c>
      <c r="J139" s="102" t="s">
        <v>548</v>
      </c>
      <c r="K139" s="119" t="s">
        <v>27</v>
      </c>
      <c r="L139" s="103">
        <v>-10.312896</v>
      </c>
      <c r="M139" s="109">
        <v>-75.540772000000004</v>
      </c>
      <c r="N139" s="109" t="s">
        <v>1020</v>
      </c>
    </row>
    <row r="140" spans="1:14" ht="94.5" customHeight="1">
      <c r="A140" s="223">
        <v>60</v>
      </c>
      <c r="B140" s="184" t="s">
        <v>291</v>
      </c>
      <c r="C140" s="104">
        <v>46034</v>
      </c>
      <c r="D140" s="126" t="s">
        <v>293</v>
      </c>
      <c r="E140" s="117" t="s">
        <v>292</v>
      </c>
      <c r="F140" s="105" t="s">
        <v>12</v>
      </c>
      <c r="G140" s="106">
        <v>20</v>
      </c>
      <c r="H140" s="107" t="s">
        <v>913</v>
      </c>
      <c r="I140" s="108" t="s">
        <v>290</v>
      </c>
      <c r="J140" s="102" t="s">
        <v>626</v>
      </c>
      <c r="K140" s="119" t="s">
        <v>27</v>
      </c>
      <c r="L140" s="103">
        <v>-8.6742120000000007</v>
      </c>
      <c r="M140" s="109">
        <v>-78.135292000000007</v>
      </c>
      <c r="N140" s="272" t="s">
        <v>1022</v>
      </c>
    </row>
    <row r="141" spans="1:14" ht="76.5">
      <c r="A141" s="223">
        <v>59</v>
      </c>
      <c r="B141" s="184" t="s">
        <v>356</v>
      </c>
      <c r="C141" s="104">
        <v>46031</v>
      </c>
      <c r="D141" s="126" t="s">
        <v>357</v>
      </c>
      <c r="E141" s="117" t="s">
        <v>358</v>
      </c>
      <c r="F141" s="105" t="s">
        <v>12</v>
      </c>
      <c r="G141" s="152">
        <v>50</v>
      </c>
      <c r="H141" s="107" t="s">
        <v>914</v>
      </c>
      <c r="I141" s="108" t="s">
        <v>598</v>
      </c>
      <c r="J141" s="102" t="s">
        <v>286</v>
      </c>
      <c r="K141" s="119" t="s">
        <v>27</v>
      </c>
      <c r="L141" s="141">
        <v>-10.435058</v>
      </c>
      <c r="M141" s="153">
        <v>-76.436604000000003</v>
      </c>
      <c r="N141" s="109" t="s">
        <v>1020</v>
      </c>
    </row>
    <row r="142" spans="1:14" ht="86.25" customHeight="1">
      <c r="A142" s="223">
        <v>58</v>
      </c>
      <c r="B142" s="184" t="s">
        <v>303</v>
      </c>
      <c r="C142" s="104">
        <v>46028</v>
      </c>
      <c r="D142" s="125" t="s">
        <v>298</v>
      </c>
      <c r="E142" s="111" t="s">
        <v>318</v>
      </c>
      <c r="F142" s="105" t="s">
        <v>12</v>
      </c>
      <c r="G142" s="106">
        <v>30</v>
      </c>
      <c r="H142" s="107" t="s">
        <v>915</v>
      </c>
      <c r="I142" s="108" t="s">
        <v>25</v>
      </c>
      <c r="J142" s="102" t="s">
        <v>400</v>
      </c>
      <c r="K142" s="119" t="s">
        <v>27</v>
      </c>
      <c r="L142" s="103">
        <v>-12.651439</v>
      </c>
      <c r="M142" s="109">
        <v>-72.651438999999996</v>
      </c>
      <c r="N142" s="109" t="s">
        <v>1020</v>
      </c>
    </row>
    <row r="143" spans="1:14" ht="76.5">
      <c r="A143" s="223">
        <v>57</v>
      </c>
      <c r="B143" s="184" t="s">
        <v>302</v>
      </c>
      <c r="C143" s="104">
        <v>46028</v>
      </c>
      <c r="D143" s="125" t="s">
        <v>298</v>
      </c>
      <c r="E143" s="111" t="s">
        <v>488</v>
      </c>
      <c r="F143" s="105" t="s">
        <v>12</v>
      </c>
      <c r="G143" s="106">
        <v>30</v>
      </c>
      <c r="H143" s="107" t="s">
        <v>916</v>
      </c>
      <c r="I143" s="108" t="s">
        <v>25</v>
      </c>
      <c r="J143" s="102" t="s">
        <v>400</v>
      </c>
      <c r="K143" s="119" t="s">
        <v>27</v>
      </c>
      <c r="L143" s="103">
        <v>-12.829685</v>
      </c>
      <c r="M143" s="109">
        <v>-72.695312000000001</v>
      </c>
      <c r="N143" s="109" t="s">
        <v>1020</v>
      </c>
    </row>
    <row r="144" spans="1:14" ht="106.5" customHeight="1">
      <c r="A144" s="223">
        <v>56</v>
      </c>
      <c r="B144" s="184" t="s">
        <v>301</v>
      </c>
      <c r="C144" s="104">
        <v>46028</v>
      </c>
      <c r="D144" s="125" t="s">
        <v>279</v>
      </c>
      <c r="E144" s="111" t="s">
        <v>487</v>
      </c>
      <c r="F144" s="105" t="s">
        <v>12</v>
      </c>
      <c r="G144" s="106">
        <v>50</v>
      </c>
      <c r="H144" s="107" t="s">
        <v>917</v>
      </c>
      <c r="I144" s="108" t="s">
        <v>25</v>
      </c>
      <c r="J144" s="102" t="s">
        <v>400</v>
      </c>
      <c r="K144" s="119" t="s">
        <v>27</v>
      </c>
      <c r="L144" s="103">
        <v>-12.469692</v>
      </c>
      <c r="M144" s="109">
        <v>-72.636891000000006</v>
      </c>
      <c r="N144" s="109" t="s">
        <v>1020</v>
      </c>
    </row>
    <row r="145" spans="1:14" ht="76.5">
      <c r="A145" s="223">
        <v>55</v>
      </c>
      <c r="B145" s="184" t="s">
        <v>300</v>
      </c>
      <c r="C145" s="104">
        <v>46028</v>
      </c>
      <c r="D145" s="125" t="s">
        <v>279</v>
      </c>
      <c r="E145" s="111" t="s">
        <v>299</v>
      </c>
      <c r="F145" s="105" t="s">
        <v>12</v>
      </c>
      <c r="G145" s="106">
        <v>30</v>
      </c>
      <c r="H145" s="107" t="s">
        <v>917</v>
      </c>
      <c r="I145" s="108" t="s">
        <v>25</v>
      </c>
      <c r="J145" s="102" t="s">
        <v>400</v>
      </c>
      <c r="K145" s="119" t="s">
        <v>27</v>
      </c>
      <c r="L145" s="103">
        <v>-12.773763000000001</v>
      </c>
      <c r="M145" s="109">
        <v>-72.618403999999998</v>
      </c>
      <c r="N145" s="109" t="s">
        <v>1020</v>
      </c>
    </row>
    <row r="146" spans="1:14" ht="102">
      <c r="A146" s="223">
        <v>54</v>
      </c>
      <c r="B146" s="184" t="s">
        <v>331</v>
      </c>
      <c r="C146" s="104">
        <v>46023</v>
      </c>
      <c r="D146" s="126" t="s">
        <v>334</v>
      </c>
      <c r="E146" s="117" t="s">
        <v>332</v>
      </c>
      <c r="F146" s="105" t="s">
        <v>12</v>
      </c>
      <c r="G146" s="106" t="s">
        <v>90</v>
      </c>
      <c r="H146" s="107" t="s">
        <v>918</v>
      </c>
      <c r="I146" s="108" t="s">
        <v>389</v>
      </c>
      <c r="J146" s="102" t="s">
        <v>280</v>
      </c>
      <c r="K146" s="119" t="s">
        <v>27</v>
      </c>
      <c r="L146" s="103">
        <v>-10.9032</v>
      </c>
      <c r="M146" s="109">
        <v>-74.0501</v>
      </c>
      <c r="N146" s="109" t="s">
        <v>1020</v>
      </c>
    </row>
    <row r="147" spans="1:14" ht="93.75" customHeight="1">
      <c r="A147" s="223">
        <v>53</v>
      </c>
      <c r="B147" s="184" t="s">
        <v>270</v>
      </c>
      <c r="C147" s="104">
        <v>46022</v>
      </c>
      <c r="D147" s="126" t="s">
        <v>269</v>
      </c>
      <c r="E147" s="117" t="s">
        <v>271</v>
      </c>
      <c r="F147" s="105" t="s">
        <v>12</v>
      </c>
      <c r="G147" s="106">
        <v>100</v>
      </c>
      <c r="H147" s="107" t="s">
        <v>919</v>
      </c>
      <c r="I147" s="108" t="s">
        <v>25</v>
      </c>
      <c r="J147" s="102" t="s">
        <v>286</v>
      </c>
      <c r="K147" s="119" t="s">
        <v>27</v>
      </c>
      <c r="L147" s="103">
        <v>-9.3019759999999998</v>
      </c>
      <c r="M147" s="136">
        <v>-76.006518</v>
      </c>
      <c r="N147" s="272" t="s">
        <v>1022</v>
      </c>
    </row>
    <row r="148" spans="1:14" ht="102">
      <c r="A148" s="223">
        <v>52</v>
      </c>
      <c r="B148" s="184" t="s">
        <v>268</v>
      </c>
      <c r="C148" s="104">
        <v>46021</v>
      </c>
      <c r="D148" s="126" t="s">
        <v>266</v>
      </c>
      <c r="E148" s="120" t="s">
        <v>275</v>
      </c>
      <c r="F148" s="105" t="s">
        <v>12</v>
      </c>
      <c r="G148" s="106" t="s">
        <v>90</v>
      </c>
      <c r="H148" s="107" t="s">
        <v>920</v>
      </c>
      <c r="I148" s="108" t="s">
        <v>267</v>
      </c>
      <c r="J148" s="102" t="s">
        <v>212</v>
      </c>
      <c r="K148" s="119" t="s">
        <v>27</v>
      </c>
      <c r="L148" s="118">
        <v>-11.869448999999999</v>
      </c>
      <c r="M148" s="156">
        <v>-75.283023</v>
      </c>
      <c r="N148" s="272" t="s">
        <v>1022</v>
      </c>
    </row>
    <row r="149" spans="1:14" ht="89.25">
      <c r="A149" s="223">
        <v>51</v>
      </c>
      <c r="B149" s="184" t="s">
        <v>250</v>
      </c>
      <c r="C149" s="104">
        <v>46008</v>
      </c>
      <c r="D149" s="125" t="s">
        <v>251</v>
      </c>
      <c r="E149" s="117" t="s">
        <v>252</v>
      </c>
      <c r="F149" s="105" t="s">
        <v>12</v>
      </c>
      <c r="G149" s="106">
        <v>700</v>
      </c>
      <c r="H149" s="110" t="s">
        <v>921</v>
      </c>
      <c r="I149" s="111" t="s">
        <v>25</v>
      </c>
      <c r="J149" s="102" t="s">
        <v>283</v>
      </c>
      <c r="K149" s="119" t="s">
        <v>27</v>
      </c>
      <c r="L149" s="160">
        <v>-4.8349710000000004</v>
      </c>
      <c r="M149" s="161">
        <v>-80.898822999999993</v>
      </c>
      <c r="N149" s="272" t="s">
        <v>1022</v>
      </c>
    </row>
    <row r="150" spans="1:14" ht="114.75">
      <c r="A150" s="223">
        <v>50</v>
      </c>
      <c r="B150" s="184" t="s">
        <v>248</v>
      </c>
      <c r="C150" s="104">
        <v>46004</v>
      </c>
      <c r="D150" s="126" t="s">
        <v>246</v>
      </c>
      <c r="E150" s="117" t="s">
        <v>247</v>
      </c>
      <c r="F150" s="105" t="s">
        <v>12</v>
      </c>
      <c r="G150" s="106">
        <v>15</v>
      </c>
      <c r="H150" s="107" t="s">
        <v>922</v>
      </c>
      <c r="I150" s="108" t="s">
        <v>25</v>
      </c>
      <c r="J150" s="102" t="s">
        <v>286</v>
      </c>
      <c r="K150" s="119" t="s">
        <v>27</v>
      </c>
      <c r="L150" s="103">
        <v>-9.5248849999999994</v>
      </c>
      <c r="M150" s="136">
        <v>-76.847874000000004</v>
      </c>
      <c r="N150" s="272" t="s">
        <v>1022</v>
      </c>
    </row>
    <row r="151" spans="1:14" ht="89.25">
      <c r="A151" s="223">
        <v>49</v>
      </c>
      <c r="B151" s="184" t="s">
        <v>240</v>
      </c>
      <c r="C151" s="104">
        <v>46004</v>
      </c>
      <c r="D151" s="125" t="s">
        <v>245</v>
      </c>
      <c r="E151" s="111" t="s">
        <v>241</v>
      </c>
      <c r="F151" s="105" t="s">
        <v>12</v>
      </c>
      <c r="G151" s="162">
        <v>15</v>
      </c>
      <c r="H151" s="107" t="s">
        <v>923</v>
      </c>
      <c r="I151" s="108" t="s">
        <v>25</v>
      </c>
      <c r="J151" s="102" t="s">
        <v>286</v>
      </c>
      <c r="K151" s="119" t="s">
        <v>27</v>
      </c>
      <c r="L151" s="163">
        <v>-9.5282929999999997</v>
      </c>
      <c r="M151" s="164">
        <v>-76.886339000000007</v>
      </c>
      <c r="N151" s="272" t="s">
        <v>1022</v>
      </c>
    </row>
    <row r="152" spans="1:14" ht="89.25">
      <c r="A152" s="223">
        <v>48</v>
      </c>
      <c r="B152" s="184" t="s">
        <v>235</v>
      </c>
      <c r="C152" s="104">
        <v>46004</v>
      </c>
      <c r="D152" s="125" t="s">
        <v>245</v>
      </c>
      <c r="E152" s="111" t="s">
        <v>237</v>
      </c>
      <c r="F152" s="105" t="s">
        <v>12</v>
      </c>
      <c r="G152" s="162">
        <v>15</v>
      </c>
      <c r="H152" s="107" t="s">
        <v>923</v>
      </c>
      <c r="I152" s="108" t="s">
        <v>25</v>
      </c>
      <c r="J152" s="102" t="s">
        <v>286</v>
      </c>
      <c r="K152" s="119" t="s">
        <v>27</v>
      </c>
      <c r="L152" s="163">
        <v>-9.5272120000000005</v>
      </c>
      <c r="M152" s="164">
        <v>-76.884100000000004</v>
      </c>
      <c r="N152" s="272" t="s">
        <v>1022</v>
      </c>
    </row>
    <row r="153" spans="1:14" ht="89.25">
      <c r="A153" s="223">
        <v>47</v>
      </c>
      <c r="B153" s="184" t="s">
        <v>239</v>
      </c>
      <c r="C153" s="104">
        <v>46004</v>
      </c>
      <c r="D153" s="125" t="s">
        <v>236</v>
      </c>
      <c r="E153" s="111" t="s">
        <v>260</v>
      </c>
      <c r="F153" s="105" t="s">
        <v>12</v>
      </c>
      <c r="G153" s="162">
        <v>15</v>
      </c>
      <c r="H153" s="107" t="s">
        <v>923</v>
      </c>
      <c r="I153" s="108" t="s">
        <v>25</v>
      </c>
      <c r="J153" s="102" t="s">
        <v>286</v>
      </c>
      <c r="K153" s="119" t="s">
        <v>27</v>
      </c>
      <c r="L153" s="163">
        <v>-9.5209820000000001</v>
      </c>
      <c r="M153" s="164">
        <v>-76.849485999999999</v>
      </c>
      <c r="N153" s="272" t="s">
        <v>1022</v>
      </c>
    </row>
    <row r="154" spans="1:14" ht="89.25">
      <c r="A154" s="223">
        <v>46</v>
      </c>
      <c r="B154" s="184" t="s">
        <v>238</v>
      </c>
      <c r="C154" s="104">
        <v>46004</v>
      </c>
      <c r="D154" s="125" t="s">
        <v>236</v>
      </c>
      <c r="E154" s="111" t="s">
        <v>259</v>
      </c>
      <c r="F154" s="105" t="s">
        <v>12</v>
      </c>
      <c r="G154" s="162">
        <v>15</v>
      </c>
      <c r="H154" s="107" t="s">
        <v>923</v>
      </c>
      <c r="I154" s="108" t="s">
        <v>25</v>
      </c>
      <c r="J154" s="102" t="s">
        <v>286</v>
      </c>
      <c r="K154" s="119" t="s">
        <v>27</v>
      </c>
      <c r="L154" s="163">
        <v>-9.5233589999999992</v>
      </c>
      <c r="M154" s="164">
        <v>-76.848616000000007</v>
      </c>
      <c r="N154" s="272" t="s">
        <v>1022</v>
      </c>
    </row>
    <row r="155" spans="1:14" ht="89.25">
      <c r="A155" s="223">
        <v>45</v>
      </c>
      <c r="B155" s="184" t="s">
        <v>232</v>
      </c>
      <c r="C155" s="104">
        <v>46002</v>
      </c>
      <c r="D155" s="126" t="s">
        <v>230</v>
      </c>
      <c r="E155" s="120" t="s">
        <v>231</v>
      </c>
      <c r="F155" s="105" t="s">
        <v>12</v>
      </c>
      <c r="G155" s="165">
        <v>20</v>
      </c>
      <c r="H155" s="107" t="s">
        <v>924</v>
      </c>
      <c r="I155" s="108" t="s">
        <v>233</v>
      </c>
      <c r="J155" s="102" t="s">
        <v>212</v>
      </c>
      <c r="K155" s="119" t="s">
        <v>27</v>
      </c>
      <c r="L155" s="118">
        <v>-10.94354</v>
      </c>
      <c r="M155" s="156">
        <v>-74.856499999999997</v>
      </c>
      <c r="N155" s="272" t="s">
        <v>1022</v>
      </c>
    </row>
    <row r="156" spans="1:14" ht="102">
      <c r="A156" s="223">
        <v>44</v>
      </c>
      <c r="B156" s="184" t="s">
        <v>224</v>
      </c>
      <c r="C156" s="104">
        <v>45996</v>
      </c>
      <c r="D156" s="125" t="s">
        <v>225</v>
      </c>
      <c r="E156" s="117" t="s">
        <v>226</v>
      </c>
      <c r="F156" s="105" t="s">
        <v>12</v>
      </c>
      <c r="G156" s="106">
        <v>30</v>
      </c>
      <c r="H156" s="107" t="s">
        <v>925</v>
      </c>
      <c r="I156" s="108" t="s">
        <v>234</v>
      </c>
      <c r="J156" s="102" t="s">
        <v>401</v>
      </c>
      <c r="K156" s="119" t="s">
        <v>27</v>
      </c>
      <c r="L156" s="103">
        <v>-14.866379999999999</v>
      </c>
      <c r="M156" s="109">
        <v>-70.762979000000001</v>
      </c>
      <c r="N156" s="272" t="s">
        <v>1022</v>
      </c>
    </row>
    <row r="157" spans="1:14" ht="111" customHeight="1">
      <c r="A157" s="223">
        <v>43</v>
      </c>
      <c r="B157" s="184" t="s">
        <v>223</v>
      </c>
      <c r="C157" s="104">
        <v>45994</v>
      </c>
      <c r="D157" s="126" t="s">
        <v>221</v>
      </c>
      <c r="E157" s="120" t="s">
        <v>222</v>
      </c>
      <c r="F157" s="105" t="s">
        <v>12</v>
      </c>
      <c r="G157" s="106" t="s">
        <v>90</v>
      </c>
      <c r="H157" s="107" t="s">
        <v>961</v>
      </c>
      <c r="I157" s="108"/>
      <c r="J157" s="102" t="s">
        <v>283</v>
      </c>
      <c r="K157" s="119" t="s">
        <v>27</v>
      </c>
      <c r="L157" s="166">
        <v>-4.8787770000000004</v>
      </c>
      <c r="M157" s="167">
        <v>-80.697954999999993</v>
      </c>
      <c r="N157" s="272" t="s">
        <v>1022</v>
      </c>
    </row>
    <row r="158" spans="1:14" ht="76.5">
      <c r="A158" s="223">
        <v>42</v>
      </c>
      <c r="B158" s="184" t="s">
        <v>214</v>
      </c>
      <c r="C158" s="104">
        <v>45985</v>
      </c>
      <c r="D158" s="125" t="s">
        <v>215</v>
      </c>
      <c r="E158" s="111" t="s">
        <v>218</v>
      </c>
      <c r="F158" s="105" t="s">
        <v>12</v>
      </c>
      <c r="G158" s="157">
        <v>150</v>
      </c>
      <c r="H158" s="107" t="s">
        <v>926</v>
      </c>
      <c r="I158" s="108" t="s">
        <v>25</v>
      </c>
      <c r="J158" s="102" t="s">
        <v>283</v>
      </c>
      <c r="K158" s="119" t="s">
        <v>27</v>
      </c>
      <c r="L158" s="168">
        <v>-4.6016630000000003</v>
      </c>
      <c r="M158" s="169">
        <v>-81.163043000000002</v>
      </c>
      <c r="N158" s="272" t="s">
        <v>1022</v>
      </c>
    </row>
    <row r="159" spans="1:14" ht="76.5">
      <c r="A159" s="223">
        <v>41</v>
      </c>
      <c r="B159" s="184" t="s">
        <v>202</v>
      </c>
      <c r="C159" s="104">
        <v>45968</v>
      </c>
      <c r="D159" s="126" t="s">
        <v>203</v>
      </c>
      <c r="E159" s="117" t="s">
        <v>204</v>
      </c>
      <c r="F159" s="105" t="s">
        <v>12</v>
      </c>
      <c r="G159" s="170">
        <v>230</v>
      </c>
      <c r="H159" s="110" t="s">
        <v>927</v>
      </c>
      <c r="I159" s="108" t="s">
        <v>25</v>
      </c>
      <c r="J159" s="121" t="s">
        <v>284</v>
      </c>
      <c r="K159" s="124" t="s">
        <v>27</v>
      </c>
      <c r="L159" s="103">
        <v>-3.7094</v>
      </c>
      <c r="M159" s="109">
        <v>-73.247231999999997</v>
      </c>
      <c r="N159" s="272" t="s">
        <v>1022</v>
      </c>
    </row>
    <row r="160" spans="1:14" ht="76.5">
      <c r="A160" s="223">
        <v>40</v>
      </c>
      <c r="B160" s="184" t="s">
        <v>197</v>
      </c>
      <c r="C160" s="104">
        <v>45968</v>
      </c>
      <c r="D160" s="126" t="s">
        <v>198</v>
      </c>
      <c r="E160" s="117" t="s">
        <v>199</v>
      </c>
      <c r="F160" s="105" t="s">
        <v>12</v>
      </c>
      <c r="G160" s="170">
        <v>90</v>
      </c>
      <c r="H160" s="110" t="s">
        <v>928</v>
      </c>
      <c r="I160" s="108" t="s">
        <v>25</v>
      </c>
      <c r="J160" s="121" t="s">
        <v>284</v>
      </c>
      <c r="K160" s="124" t="s">
        <v>27</v>
      </c>
      <c r="L160" s="103">
        <v>-6.5900540000000003</v>
      </c>
      <c r="M160" s="109">
        <v>-76.308547000000004</v>
      </c>
      <c r="N160" s="272" t="s">
        <v>1022</v>
      </c>
    </row>
    <row r="161" spans="1:14" ht="102">
      <c r="A161" s="223">
        <v>39</v>
      </c>
      <c r="B161" s="184" t="s">
        <v>194</v>
      </c>
      <c r="C161" s="104">
        <v>45965</v>
      </c>
      <c r="D161" s="125" t="s">
        <v>192</v>
      </c>
      <c r="E161" s="111" t="s">
        <v>193</v>
      </c>
      <c r="F161" s="105" t="s">
        <v>12</v>
      </c>
      <c r="G161" s="162">
        <v>100</v>
      </c>
      <c r="H161" s="107" t="s">
        <v>929</v>
      </c>
      <c r="I161" s="108" t="s">
        <v>195</v>
      </c>
      <c r="J161" s="102" t="s">
        <v>285</v>
      </c>
      <c r="K161" s="119" t="s">
        <v>27</v>
      </c>
      <c r="L161" s="163">
        <v>-9.9083609999999993</v>
      </c>
      <c r="M161" s="164">
        <v>-76.383140999999995</v>
      </c>
      <c r="N161" s="272" t="s">
        <v>1022</v>
      </c>
    </row>
    <row r="162" spans="1:14" ht="114.75">
      <c r="A162" s="223">
        <v>38</v>
      </c>
      <c r="B162" s="184" t="s">
        <v>191</v>
      </c>
      <c r="C162" s="104">
        <v>45965</v>
      </c>
      <c r="D162" s="125" t="s">
        <v>155</v>
      </c>
      <c r="E162" s="117" t="s">
        <v>190</v>
      </c>
      <c r="F162" s="105" t="s">
        <v>12</v>
      </c>
      <c r="G162" s="106">
        <v>335</v>
      </c>
      <c r="H162" s="107" t="s">
        <v>930</v>
      </c>
      <c r="I162" s="108" t="s">
        <v>196</v>
      </c>
      <c r="J162" s="102" t="s">
        <v>401</v>
      </c>
      <c r="K162" s="119" t="s">
        <v>27</v>
      </c>
      <c r="L162" s="103">
        <v>-13.867858</v>
      </c>
      <c r="M162" s="109">
        <v>-72.773049999999998</v>
      </c>
      <c r="N162" s="109" t="s">
        <v>1020</v>
      </c>
    </row>
    <row r="163" spans="1:14" ht="102">
      <c r="A163" s="223">
        <v>37</v>
      </c>
      <c r="B163" s="184" t="s">
        <v>176</v>
      </c>
      <c r="C163" s="104">
        <v>45951</v>
      </c>
      <c r="D163" s="127" t="s">
        <v>173</v>
      </c>
      <c r="E163" s="117" t="s">
        <v>277</v>
      </c>
      <c r="F163" s="105" t="s">
        <v>12</v>
      </c>
      <c r="G163" s="106">
        <v>40</v>
      </c>
      <c r="H163" s="107" t="s">
        <v>931</v>
      </c>
      <c r="I163" s="108" t="s">
        <v>25</v>
      </c>
      <c r="J163" s="121" t="s">
        <v>310</v>
      </c>
      <c r="K163" s="124" t="s">
        <v>27</v>
      </c>
      <c r="L163" s="103">
        <v>-8.1125399999999992</v>
      </c>
      <c r="M163" s="109">
        <v>-78.179596000000004</v>
      </c>
      <c r="N163" s="272" t="s">
        <v>1022</v>
      </c>
    </row>
    <row r="164" spans="1:14" ht="89.25">
      <c r="A164" s="223">
        <v>36</v>
      </c>
      <c r="B164" s="184" t="s">
        <v>174</v>
      </c>
      <c r="C164" s="104">
        <v>45951</v>
      </c>
      <c r="D164" s="127" t="s">
        <v>173</v>
      </c>
      <c r="E164" s="117" t="s">
        <v>175</v>
      </c>
      <c r="F164" s="105" t="s">
        <v>12</v>
      </c>
      <c r="G164" s="106">
        <v>40</v>
      </c>
      <c r="H164" s="107" t="s">
        <v>932</v>
      </c>
      <c r="I164" s="108" t="s">
        <v>25</v>
      </c>
      <c r="J164" s="121" t="s">
        <v>310</v>
      </c>
      <c r="K164" s="124" t="s">
        <v>27</v>
      </c>
      <c r="L164" s="103">
        <v>-8.0804749999999999</v>
      </c>
      <c r="M164" s="109">
        <v>-78.158652000000004</v>
      </c>
      <c r="N164" s="272" t="s">
        <v>1022</v>
      </c>
    </row>
    <row r="165" spans="1:14" ht="76.5">
      <c r="A165" s="223">
        <v>35</v>
      </c>
      <c r="B165" s="184" t="s">
        <v>171</v>
      </c>
      <c r="C165" s="104">
        <v>45950</v>
      </c>
      <c r="D165" s="127" t="s">
        <v>172</v>
      </c>
      <c r="E165" s="117" t="s">
        <v>169</v>
      </c>
      <c r="F165" s="105" t="s">
        <v>12</v>
      </c>
      <c r="G165" s="157">
        <v>45</v>
      </c>
      <c r="H165" s="107" t="s">
        <v>933</v>
      </c>
      <c r="I165" s="108" t="s">
        <v>25</v>
      </c>
      <c r="J165" s="102" t="s">
        <v>287</v>
      </c>
      <c r="K165" s="119" t="s">
        <v>27</v>
      </c>
      <c r="L165" s="158">
        <v>-10.079893999999999</v>
      </c>
      <c r="M165" s="159">
        <v>-75.685351999999995</v>
      </c>
      <c r="N165" s="272" t="s">
        <v>1022</v>
      </c>
    </row>
    <row r="166" spans="1:14" ht="76.5">
      <c r="A166" s="223">
        <v>34</v>
      </c>
      <c r="B166" s="184" t="s">
        <v>170</v>
      </c>
      <c r="C166" s="104">
        <v>45950</v>
      </c>
      <c r="D166" s="127" t="s">
        <v>172</v>
      </c>
      <c r="E166" s="117" t="s">
        <v>177</v>
      </c>
      <c r="F166" s="105" t="s">
        <v>12</v>
      </c>
      <c r="G166" s="157">
        <v>25</v>
      </c>
      <c r="H166" s="107" t="s">
        <v>934</v>
      </c>
      <c r="I166" s="108" t="s">
        <v>182</v>
      </c>
      <c r="J166" s="102" t="s">
        <v>287</v>
      </c>
      <c r="K166" s="119" t="s">
        <v>27</v>
      </c>
      <c r="L166" s="158">
        <v>-10.192494999999999</v>
      </c>
      <c r="M166" s="159">
        <v>-75.700658000000004</v>
      </c>
      <c r="N166" s="272" t="s">
        <v>1022</v>
      </c>
    </row>
    <row r="167" spans="1:14" ht="76.5">
      <c r="A167" s="223">
        <v>33</v>
      </c>
      <c r="B167" s="184" t="s">
        <v>205</v>
      </c>
      <c r="C167" s="104">
        <v>45934</v>
      </c>
      <c r="D167" s="125" t="s">
        <v>206</v>
      </c>
      <c r="E167" s="111" t="s">
        <v>207</v>
      </c>
      <c r="F167" s="105" t="s">
        <v>12</v>
      </c>
      <c r="G167" s="106" t="s">
        <v>90</v>
      </c>
      <c r="H167" s="107" t="s">
        <v>935</v>
      </c>
      <c r="I167" s="108" t="s">
        <v>208</v>
      </c>
      <c r="J167" s="121" t="s">
        <v>219</v>
      </c>
      <c r="K167" s="119" t="s">
        <v>27</v>
      </c>
      <c r="L167" s="131">
        <v>-6.362101</v>
      </c>
      <c r="M167" s="132">
        <v>-78.789235000000005</v>
      </c>
      <c r="N167" s="272" t="s">
        <v>1022</v>
      </c>
    </row>
    <row r="168" spans="1:14" ht="89.25">
      <c r="A168" s="223">
        <v>32</v>
      </c>
      <c r="B168" s="184" t="s">
        <v>147</v>
      </c>
      <c r="C168" s="104">
        <v>45922</v>
      </c>
      <c r="D168" s="126" t="s">
        <v>156</v>
      </c>
      <c r="E168" s="120" t="s">
        <v>146</v>
      </c>
      <c r="F168" s="105" t="s">
        <v>12</v>
      </c>
      <c r="G168" s="165">
        <v>40</v>
      </c>
      <c r="H168" s="107" t="s">
        <v>936</v>
      </c>
      <c r="I168" s="108" t="s">
        <v>25</v>
      </c>
      <c r="J168" s="102" t="s">
        <v>212</v>
      </c>
      <c r="K168" s="124" t="s">
        <v>27</v>
      </c>
      <c r="L168" s="118">
        <v>-11.897277000000001</v>
      </c>
      <c r="M168" s="156">
        <v>-73.946527000000003</v>
      </c>
      <c r="N168" s="272" t="s">
        <v>1022</v>
      </c>
    </row>
    <row r="169" spans="1:14" ht="89.25">
      <c r="A169" s="223">
        <v>31</v>
      </c>
      <c r="B169" s="184" t="s">
        <v>143</v>
      </c>
      <c r="C169" s="104">
        <v>45874</v>
      </c>
      <c r="D169" s="126" t="s">
        <v>157</v>
      </c>
      <c r="E169" s="120" t="s">
        <v>141</v>
      </c>
      <c r="F169" s="105" t="s">
        <v>12</v>
      </c>
      <c r="G169" s="171">
        <v>100</v>
      </c>
      <c r="H169" s="107" t="s">
        <v>960</v>
      </c>
      <c r="I169" s="108" t="s">
        <v>25</v>
      </c>
      <c r="J169" s="102" t="s">
        <v>283</v>
      </c>
      <c r="K169" s="135" t="s">
        <v>27</v>
      </c>
      <c r="L169" s="172">
        <v>-4.5186000000000002</v>
      </c>
      <c r="M169" s="173">
        <v>-80.465699999999998</v>
      </c>
      <c r="N169" s="272" t="s">
        <v>1022</v>
      </c>
    </row>
    <row r="170" spans="1:14" ht="76.5">
      <c r="A170" s="223">
        <v>30</v>
      </c>
      <c r="B170" s="184" t="s">
        <v>142</v>
      </c>
      <c r="C170" s="104">
        <v>45874</v>
      </c>
      <c r="D170" s="126" t="s">
        <v>157</v>
      </c>
      <c r="E170" s="120" t="s">
        <v>144</v>
      </c>
      <c r="F170" s="105" t="s">
        <v>12</v>
      </c>
      <c r="G170" s="106" t="s">
        <v>90</v>
      </c>
      <c r="H170" s="107" t="s">
        <v>959</v>
      </c>
      <c r="I170" s="108" t="s">
        <v>25</v>
      </c>
      <c r="J170" s="102" t="s">
        <v>283</v>
      </c>
      <c r="K170" s="135" t="s">
        <v>27</v>
      </c>
      <c r="L170" s="172">
        <v>-4.5281710000000004</v>
      </c>
      <c r="M170" s="173">
        <v>-80.476138000000006</v>
      </c>
      <c r="N170" s="272" t="s">
        <v>1022</v>
      </c>
    </row>
    <row r="171" spans="1:14" ht="102">
      <c r="A171" s="223">
        <v>29</v>
      </c>
      <c r="B171" s="184" t="s">
        <v>140</v>
      </c>
      <c r="C171" s="104">
        <v>45874</v>
      </c>
      <c r="D171" s="126" t="s">
        <v>158</v>
      </c>
      <c r="E171" s="120" t="s">
        <v>183</v>
      </c>
      <c r="F171" s="105" t="s">
        <v>12</v>
      </c>
      <c r="G171" s="171">
        <v>50</v>
      </c>
      <c r="H171" s="107" t="s">
        <v>953</v>
      </c>
      <c r="I171" s="108" t="s">
        <v>25</v>
      </c>
      <c r="J171" s="102" t="s">
        <v>283</v>
      </c>
      <c r="K171" s="135" t="s">
        <v>27</v>
      </c>
      <c r="L171" s="172">
        <v>-4.9224969999999999</v>
      </c>
      <c r="M171" s="173">
        <v>-80.624437</v>
      </c>
      <c r="N171" s="272" t="s">
        <v>1022</v>
      </c>
    </row>
    <row r="172" spans="1:14" ht="102">
      <c r="A172" s="223">
        <v>28</v>
      </c>
      <c r="B172" s="184" t="s">
        <v>139</v>
      </c>
      <c r="C172" s="104">
        <v>45874</v>
      </c>
      <c r="D172" s="126" t="s">
        <v>158</v>
      </c>
      <c r="E172" s="120" t="s">
        <v>184</v>
      </c>
      <c r="F172" s="105" t="s">
        <v>12</v>
      </c>
      <c r="G172" s="171">
        <v>50</v>
      </c>
      <c r="H172" s="107" t="s">
        <v>953</v>
      </c>
      <c r="I172" s="108" t="s">
        <v>25</v>
      </c>
      <c r="J172" s="102" t="s">
        <v>283</v>
      </c>
      <c r="K172" s="135" t="s">
        <v>27</v>
      </c>
      <c r="L172" s="172">
        <v>-4.9216959999999998</v>
      </c>
      <c r="M172" s="173">
        <v>-80.626599999999996</v>
      </c>
      <c r="N172" s="272" t="s">
        <v>1022</v>
      </c>
    </row>
    <row r="173" spans="1:14" ht="114.75">
      <c r="A173" s="223">
        <v>27</v>
      </c>
      <c r="B173" s="184" t="s">
        <v>128</v>
      </c>
      <c r="C173" s="104">
        <v>45759</v>
      </c>
      <c r="D173" s="127" t="s">
        <v>159</v>
      </c>
      <c r="E173" s="117" t="s">
        <v>153</v>
      </c>
      <c r="F173" s="105" t="s">
        <v>12</v>
      </c>
      <c r="G173" s="106">
        <v>100</v>
      </c>
      <c r="H173" s="107" t="s">
        <v>937</v>
      </c>
      <c r="I173" s="108" t="s">
        <v>131</v>
      </c>
      <c r="J173" s="102" t="s">
        <v>127</v>
      </c>
      <c r="K173" s="135" t="s">
        <v>27</v>
      </c>
      <c r="L173" s="154">
        <v>-5.8245511958332701</v>
      </c>
      <c r="M173" s="155">
        <v>-78.257423043250995</v>
      </c>
      <c r="N173" s="272" t="s">
        <v>1022</v>
      </c>
    </row>
    <row r="174" spans="1:14" ht="76.5">
      <c r="A174" s="223">
        <v>26</v>
      </c>
      <c r="B174" s="184" t="s">
        <v>125</v>
      </c>
      <c r="C174" s="104">
        <v>45736</v>
      </c>
      <c r="D174" s="127" t="s">
        <v>160</v>
      </c>
      <c r="E174" s="117" t="s">
        <v>126</v>
      </c>
      <c r="F174" s="105" t="s">
        <v>12</v>
      </c>
      <c r="G174" s="106">
        <v>50</v>
      </c>
      <c r="H174" s="107" t="s">
        <v>938</v>
      </c>
      <c r="I174" s="108" t="s">
        <v>26</v>
      </c>
      <c r="J174" s="102" t="s">
        <v>152</v>
      </c>
      <c r="K174" s="135" t="s">
        <v>27</v>
      </c>
      <c r="L174" s="103">
        <v>-17.076312000000001</v>
      </c>
      <c r="M174" s="109">
        <v>-70.840873000000002</v>
      </c>
      <c r="N174" s="272" t="s">
        <v>1022</v>
      </c>
    </row>
    <row r="175" spans="1:14" ht="165.75">
      <c r="A175" s="223">
        <v>25</v>
      </c>
      <c r="B175" s="184" t="s">
        <v>121</v>
      </c>
      <c r="C175" s="104">
        <v>45719</v>
      </c>
      <c r="D175" s="125" t="s">
        <v>161</v>
      </c>
      <c r="E175" s="117" t="s">
        <v>122</v>
      </c>
      <c r="F175" s="105" t="s">
        <v>12</v>
      </c>
      <c r="G175" s="106">
        <v>30</v>
      </c>
      <c r="H175" s="107" t="s">
        <v>939</v>
      </c>
      <c r="I175" s="108" t="s">
        <v>123</v>
      </c>
      <c r="J175" s="121" t="s">
        <v>119</v>
      </c>
      <c r="K175" s="174" t="s">
        <v>27</v>
      </c>
      <c r="L175" s="103">
        <v>-7.6699510000000002</v>
      </c>
      <c r="M175" s="109">
        <v>-77.848448000000005</v>
      </c>
      <c r="N175" s="272" t="s">
        <v>1022</v>
      </c>
    </row>
    <row r="176" spans="1:14" ht="114.75">
      <c r="A176" s="223">
        <v>24</v>
      </c>
      <c r="B176" s="184" t="s">
        <v>118</v>
      </c>
      <c r="C176" s="104">
        <v>45670</v>
      </c>
      <c r="D176" s="125" t="s">
        <v>162</v>
      </c>
      <c r="E176" s="117" t="s">
        <v>129</v>
      </c>
      <c r="F176" s="105" t="s">
        <v>12</v>
      </c>
      <c r="G176" s="175">
        <v>200</v>
      </c>
      <c r="H176" s="110" t="s">
        <v>952</v>
      </c>
      <c r="I176" s="108" t="s">
        <v>134</v>
      </c>
      <c r="J176" s="102" t="s">
        <v>185</v>
      </c>
      <c r="K176" s="174" t="s">
        <v>27</v>
      </c>
      <c r="L176" s="176">
        <v>-17.151049</v>
      </c>
      <c r="M176" s="177">
        <v>-71.785892000000004</v>
      </c>
      <c r="N176" s="272" t="s">
        <v>1022</v>
      </c>
    </row>
    <row r="177" spans="1:14" ht="76.5">
      <c r="A177" s="223">
        <v>23</v>
      </c>
      <c r="B177" s="184" t="s">
        <v>91</v>
      </c>
      <c r="C177" s="104">
        <v>45024</v>
      </c>
      <c r="D177" s="125" t="s">
        <v>164</v>
      </c>
      <c r="E177" s="117" t="s">
        <v>96</v>
      </c>
      <c r="F177" s="105" t="s">
        <v>12</v>
      </c>
      <c r="G177" s="106">
        <v>30</v>
      </c>
      <c r="H177" s="107" t="s">
        <v>940</v>
      </c>
      <c r="I177" s="108" t="s">
        <v>87</v>
      </c>
      <c r="J177" s="102" t="s">
        <v>127</v>
      </c>
      <c r="K177" s="227"/>
      <c r="L177" s="103">
        <v>-5.9253954853169102</v>
      </c>
      <c r="M177" s="109">
        <v>-79.551036357879596</v>
      </c>
      <c r="N177" s="272" t="s">
        <v>1022</v>
      </c>
    </row>
    <row r="178" spans="1:14" ht="63.75">
      <c r="A178" s="223">
        <v>22</v>
      </c>
      <c r="B178" s="184" t="s">
        <v>89</v>
      </c>
      <c r="C178" s="104">
        <v>45024</v>
      </c>
      <c r="D178" s="125" t="s">
        <v>165</v>
      </c>
      <c r="E178" s="117" t="s">
        <v>111</v>
      </c>
      <c r="F178" s="105" t="s">
        <v>12</v>
      </c>
      <c r="G178" s="106">
        <v>200</v>
      </c>
      <c r="H178" s="178" t="s">
        <v>941</v>
      </c>
      <c r="I178" s="108" t="s">
        <v>87</v>
      </c>
      <c r="J178" s="102" t="s">
        <v>127</v>
      </c>
      <c r="K178" s="227"/>
      <c r="L178" s="103">
        <v>-6.4113724456344103</v>
      </c>
      <c r="M178" s="109">
        <v>-76.619019806384998</v>
      </c>
      <c r="N178" s="272" t="s">
        <v>1022</v>
      </c>
    </row>
    <row r="179" spans="1:14" ht="63.75">
      <c r="A179" s="223">
        <v>21</v>
      </c>
      <c r="B179" s="184" t="s">
        <v>94</v>
      </c>
      <c r="C179" s="104">
        <v>45021</v>
      </c>
      <c r="D179" s="125" t="s">
        <v>166</v>
      </c>
      <c r="E179" s="128" t="s">
        <v>95</v>
      </c>
      <c r="F179" s="105" t="s">
        <v>12</v>
      </c>
      <c r="G179" s="106">
        <v>20</v>
      </c>
      <c r="H179" s="107" t="s">
        <v>942</v>
      </c>
      <c r="I179" s="108" t="s">
        <v>130</v>
      </c>
      <c r="J179" s="102" t="s">
        <v>127</v>
      </c>
      <c r="K179" s="119" t="s">
        <v>27</v>
      </c>
      <c r="L179" s="103">
        <v>-5.6072516903480301</v>
      </c>
      <c r="M179" s="109">
        <v>-79.897191524505601</v>
      </c>
      <c r="N179" s="272" t="s">
        <v>1022</v>
      </c>
    </row>
    <row r="180" spans="1:14" ht="63.75">
      <c r="A180" s="223">
        <v>20</v>
      </c>
      <c r="B180" s="184" t="s">
        <v>88</v>
      </c>
      <c r="C180" s="104">
        <v>45014</v>
      </c>
      <c r="D180" s="125" t="s">
        <v>167</v>
      </c>
      <c r="E180" s="128" t="s">
        <v>103</v>
      </c>
      <c r="F180" s="105" t="s">
        <v>12</v>
      </c>
      <c r="G180" s="106">
        <v>45</v>
      </c>
      <c r="H180" s="107" t="s">
        <v>943</v>
      </c>
      <c r="I180" s="108" t="s">
        <v>87</v>
      </c>
      <c r="J180" s="102" t="s">
        <v>127</v>
      </c>
      <c r="K180" s="227"/>
      <c r="L180" s="103">
        <v>-5.8556340786628898</v>
      </c>
      <c r="M180" s="109">
        <v>-77.985540926456395</v>
      </c>
      <c r="N180" s="272" t="s">
        <v>1022</v>
      </c>
    </row>
    <row r="181" spans="1:14" ht="63.75">
      <c r="A181" s="223">
        <v>19</v>
      </c>
      <c r="B181" s="184" t="s">
        <v>92</v>
      </c>
      <c r="C181" s="104">
        <v>45010</v>
      </c>
      <c r="D181" s="125" t="s">
        <v>189</v>
      </c>
      <c r="E181" s="117" t="s">
        <v>105</v>
      </c>
      <c r="F181" s="105" t="s">
        <v>12</v>
      </c>
      <c r="G181" s="106" t="s">
        <v>90</v>
      </c>
      <c r="H181" s="107" t="s">
        <v>944</v>
      </c>
      <c r="I181" s="108" t="s">
        <v>87</v>
      </c>
      <c r="J181" s="102" t="s">
        <v>127</v>
      </c>
      <c r="K181" s="227"/>
      <c r="L181" s="103">
        <v>-5.88631502237057</v>
      </c>
      <c r="M181" s="109">
        <v>-78.180116415023804</v>
      </c>
      <c r="N181" s="272" t="s">
        <v>1022</v>
      </c>
    </row>
    <row r="182" spans="1:14" ht="76.5">
      <c r="A182" s="223">
        <v>18</v>
      </c>
      <c r="B182" s="184" t="s">
        <v>93</v>
      </c>
      <c r="C182" s="104">
        <v>44999</v>
      </c>
      <c r="D182" s="125" t="s">
        <v>189</v>
      </c>
      <c r="E182" s="117" t="s">
        <v>104</v>
      </c>
      <c r="F182" s="105" t="s">
        <v>12</v>
      </c>
      <c r="G182" s="106">
        <v>15</v>
      </c>
      <c r="H182" s="107" t="s">
        <v>945</v>
      </c>
      <c r="I182" s="108" t="s">
        <v>87</v>
      </c>
      <c r="J182" s="102" t="s">
        <v>127</v>
      </c>
      <c r="K182" s="227"/>
      <c r="L182" s="103">
        <v>-5.8581101753540397</v>
      </c>
      <c r="M182" s="109">
        <v>-78.225035369396196</v>
      </c>
      <c r="N182" s="272" t="s">
        <v>1022</v>
      </c>
    </row>
    <row r="183" spans="1:14" ht="76.5">
      <c r="A183" s="223">
        <v>17</v>
      </c>
      <c r="B183" s="184" t="s">
        <v>29</v>
      </c>
      <c r="C183" s="104">
        <v>44240</v>
      </c>
      <c r="D183" s="127" t="s">
        <v>160</v>
      </c>
      <c r="E183" s="117" t="s">
        <v>124</v>
      </c>
      <c r="F183" s="105" t="s">
        <v>12</v>
      </c>
      <c r="G183" s="106">
        <v>40</v>
      </c>
      <c r="H183" s="107" t="s">
        <v>938</v>
      </c>
      <c r="I183" s="108" t="s">
        <v>26</v>
      </c>
      <c r="J183" s="102" t="s">
        <v>112</v>
      </c>
      <c r="K183" s="174" t="s">
        <v>27</v>
      </c>
      <c r="L183" s="103">
        <v>-17.07</v>
      </c>
      <c r="M183" s="109">
        <v>-70.850999999999999</v>
      </c>
      <c r="N183" s="272" t="s">
        <v>1022</v>
      </c>
    </row>
    <row r="184" spans="1:14" ht="127.5">
      <c r="A184" s="223">
        <v>16</v>
      </c>
      <c r="B184" s="184" t="s">
        <v>28</v>
      </c>
      <c r="C184" s="104">
        <v>43889</v>
      </c>
      <c r="D184" s="127" t="s">
        <v>160</v>
      </c>
      <c r="E184" s="117" t="s">
        <v>278</v>
      </c>
      <c r="F184" s="105" t="s">
        <v>12</v>
      </c>
      <c r="G184" s="106">
        <v>63</v>
      </c>
      <c r="H184" s="107" t="s">
        <v>946</v>
      </c>
      <c r="I184" s="108" t="s">
        <v>26</v>
      </c>
      <c r="J184" s="102" t="s">
        <v>112</v>
      </c>
      <c r="K184" s="174" t="s">
        <v>27</v>
      </c>
      <c r="L184" s="103">
        <v>-17.068999999999999</v>
      </c>
      <c r="M184" s="109">
        <v>-70.849999999999994</v>
      </c>
      <c r="N184" s="272" t="s">
        <v>1022</v>
      </c>
    </row>
    <row r="185" spans="1:14" ht="114.75">
      <c r="A185" s="223">
        <v>15</v>
      </c>
      <c r="B185" s="184" t="s">
        <v>99</v>
      </c>
      <c r="C185" s="104">
        <v>43539</v>
      </c>
      <c r="D185" s="127" t="s">
        <v>168</v>
      </c>
      <c r="E185" s="117" t="s">
        <v>100</v>
      </c>
      <c r="F185" s="105" t="s">
        <v>12</v>
      </c>
      <c r="G185" s="112" t="s">
        <v>90</v>
      </c>
      <c r="H185" s="107" t="s">
        <v>947</v>
      </c>
      <c r="I185" s="108" t="s">
        <v>97</v>
      </c>
      <c r="J185" s="102" t="s">
        <v>98</v>
      </c>
      <c r="K185" s="174" t="s">
        <v>27</v>
      </c>
      <c r="L185" s="103">
        <v>-7.9779999999999998</v>
      </c>
      <c r="M185" s="109">
        <v>-78.646000000000001</v>
      </c>
      <c r="N185" s="272" t="s">
        <v>1022</v>
      </c>
    </row>
    <row r="186" spans="1:14" ht="102">
      <c r="A186" s="223">
        <v>14</v>
      </c>
      <c r="B186" s="184" t="s">
        <v>186</v>
      </c>
      <c r="C186" s="104">
        <v>43531</v>
      </c>
      <c r="D186" s="127" t="s">
        <v>187</v>
      </c>
      <c r="E186" s="117" t="s">
        <v>281</v>
      </c>
      <c r="F186" s="105" t="s">
        <v>12</v>
      </c>
      <c r="G186" s="112">
        <v>60</v>
      </c>
      <c r="H186" s="107" t="s">
        <v>948</v>
      </c>
      <c r="I186" s="107" t="s">
        <v>188</v>
      </c>
      <c r="J186" s="108" t="s">
        <v>526</v>
      </c>
      <c r="K186" s="227"/>
      <c r="L186" s="103">
        <v>-13.802</v>
      </c>
      <c r="M186" s="109">
        <v>-70.474999999999994</v>
      </c>
      <c r="N186" s="272" t="s">
        <v>1022</v>
      </c>
    </row>
    <row r="187" spans="1:14" ht="76.5">
      <c r="A187" s="223">
        <v>13</v>
      </c>
      <c r="B187" s="189" t="s">
        <v>979</v>
      </c>
      <c r="C187" s="104">
        <v>46073</v>
      </c>
      <c r="D187" s="151" t="s">
        <v>981</v>
      </c>
      <c r="E187" s="117" t="s">
        <v>980</v>
      </c>
      <c r="F187" s="258" t="s">
        <v>977</v>
      </c>
      <c r="G187" s="106" t="s">
        <v>90</v>
      </c>
      <c r="H187" s="107" t="s">
        <v>1025</v>
      </c>
      <c r="I187" s="108" t="s">
        <v>87</v>
      </c>
      <c r="J187" s="102" t="s">
        <v>127</v>
      </c>
      <c r="K187" s="119" t="s">
        <v>27</v>
      </c>
      <c r="L187" s="154">
        <v>-6.0125000000000002</v>
      </c>
      <c r="M187" s="155">
        <v>-78.8596</v>
      </c>
      <c r="N187" s="272" t="s">
        <v>1022</v>
      </c>
    </row>
    <row r="188" spans="1:14" ht="76.5">
      <c r="A188" s="223">
        <v>12</v>
      </c>
      <c r="B188" s="189" t="s">
        <v>976</v>
      </c>
      <c r="C188" s="104">
        <v>46073</v>
      </c>
      <c r="D188" s="151" t="s">
        <v>987</v>
      </c>
      <c r="E188" s="117" t="s">
        <v>975</v>
      </c>
      <c r="F188" s="258" t="s">
        <v>977</v>
      </c>
      <c r="G188" s="112" t="s">
        <v>90</v>
      </c>
      <c r="H188" s="107" t="s">
        <v>988</v>
      </c>
      <c r="I188" s="108" t="s">
        <v>97</v>
      </c>
      <c r="J188" s="102" t="s">
        <v>98</v>
      </c>
      <c r="K188" s="119" t="s">
        <v>27</v>
      </c>
      <c r="L188" s="194">
        <v>-6.2519</v>
      </c>
      <c r="M188" s="195">
        <v>-78.8489</v>
      </c>
      <c r="N188" s="272" t="s">
        <v>1022</v>
      </c>
    </row>
    <row r="189" spans="1:14" ht="76.5">
      <c r="A189" s="223">
        <v>11</v>
      </c>
      <c r="B189" s="189" t="s">
        <v>966</v>
      </c>
      <c r="C189" s="104">
        <v>46072</v>
      </c>
      <c r="D189" s="127" t="s">
        <v>963</v>
      </c>
      <c r="E189" s="117" t="s">
        <v>964</v>
      </c>
      <c r="F189" s="258" t="s">
        <v>977</v>
      </c>
      <c r="G189" s="106"/>
      <c r="H189" s="107" t="s">
        <v>1052</v>
      </c>
      <c r="I189" s="108" t="s">
        <v>26</v>
      </c>
      <c r="J189" s="102" t="s">
        <v>965</v>
      </c>
      <c r="K189" s="119" t="s">
        <v>27</v>
      </c>
      <c r="L189" s="103">
        <v>-16.406724000000001</v>
      </c>
      <c r="M189" s="109">
        <v>-71.600380000000001</v>
      </c>
      <c r="N189" s="109" t="s">
        <v>1021</v>
      </c>
    </row>
    <row r="190" spans="1:14" ht="99" customHeight="1">
      <c r="A190" s="223">
        <v>10</v>
      </c>
      <c r="B190" s="189" t="s">
        <v>777</v>
      </c>
      <c r="C190" s="104">
        <v>46072</v>
      </c>
      <c r="D190" s="127" t="s">
        <v>778</v>
      </c>
      <c r="E190" s="111" t="s">
        <v>779</v>
      </c>
      <c r="F190" s="258" t="s">
        <v>977</v>
      </c>
      <c r="G190" s="106">
        <v>20</v>
      </c>
      <c r="H190" s="107" t="s">
        <v>998</v>
      </c>
      <c r="I190" s="108" t="s">
        <v>796</v>
      </c>
      <c r="J190" s="102" t="s">
        <v>431</v>
      </c>
      <c r="K190" s="119" t="s">
        <v>27</v>
      </c>
      <c r="L190" s="103">
        <v>-15.503226</v>
      </c>
      <c r="M190" s="109">
        <v>-74.845025000000007</v>
      </c>
      <c r="N190" s="272" t="s">
        <v>1022</v>
      </c>
    </row>
    <row r="191" spans="1:14" ht="76.5">
      <c r="A191" s="223">
        <v>9</v>
      </c>
      <c r="B191" s="189" t="s">
        <v>973</v>
      </c>
      <c r="C191" s="104">
        <v>46072</v>
      </c>
      <c r="D191" s="127" t="s">
        <v>974</v>
      </c>
      <c r="E191" s="111" t="s">
        <v>972</v>
      </c>
      <c r="F191" s="258" t="s">
        <v>977</v>
      </c>
      <c r="G191" s="224"/>
      <c r="H191" s="107" t="s">
        <v>997</v>
      </c>
      <c r="I191" s="108" t="s">
        <v>25</v>
      </c>
      <c r="J191" s="102" t="s">
        <v>431</v>
      </c>
      <c r="K191" s="119" t="s">
        <v>27</v>
      </c>
      <c r="L191" s="225">
        <v>-14.827400000000001</v>
      </c>
      <c r="M191" s="226">
        <v>-74.948599999999999</v>
      </c>
      <c r="N191" s="109" t="s">
        <v>1020</v>
      </c>
    </row>
    <row r="192" spans="1:14" ht="100.5" customHeight="1">
      <c r="A192" s="223">
        <v>8</v>
      </c>
      <c r="B192" s="189" t="s">
        <v>770</v>
      </c>
      <c r="C192" s="104">
        <v>46071</v>
      </c>
      <c r="D192" s="143" t="s">
        <v>343</v>
      </c>
      <c r="E192" s="117" t="s">
        <v>771</v>
      </c>
      <c r="F192" s="258" t="s">
        <v>977</v>
      </c>
      <c r="G192" s="106" t="s">
        <v>90</v>
      </c>
      <c r="H192" s="107" t="s">
        <v>1000</v>
      </c>
      <c r="I192" s="108" t="s">
        <v>346</v>
      </c>
      <c r="J192" s="102" t="s">
        <v>344</v>
      </c>
      <c r="K192" s="119"/>
      <c r="L192" s="103">
        <v>-5.3421000000000003</v>
      </c>
      <c r="M192" s="109">
        <v>-79.864599999999996</v>
      </c>
      <c r="N192" s="109" t="s">
        <v>1024</v>
      </c>
    </row>
    <row r="193" spans="1:14" ht="76.5">
      <c r="A193" s="223">
        <v>7</v>
      </c>
      <c r="B193" s="189" t="s">
        <v>772</v>
      </c>
      <c r="C193" s="104">
        <v>46071</v>
      </c>
      <c r="D193" s="143" t="s">
        <v>343</v>
      </c>
      <c r="E193" s="117" t="s">
        <v>773</v>
      </c>
      <c r="F193" s="258" t="s">
        <v>977</v>
      </c>
      <c r="G193" s="106" t="s">
        <v>90</v>
      </c>
      <c r="H193" s="107" t="s">
        <v>999</v>
      </c>
      <c r="I193" s="108" t="s">
        <v>346</v>
      </c>
      <c r="J193" s="102" t="s">
        <v>344</v>
      </c>
      <c r="K193" s="119"/>
      <c r="L193" s="103">
        <v>-5.4273999999999996</v>
      </c>
      <c r="M193" s="109">
        <v>-79.782399999999996</v>
      </c>
      <c r="N193" s="109" t="s">
        <v>1024</v>
      </c>
    </row>
    <row r="194" spans="1:14" ht="89.25">
      <c r="A194" s="223">
        <v>6</v>
      </c>
      <c r="B194" s="189" t="s">
        <v>726</v>
      </c>
      <c r="C194" s="104">
        <v>46071</v>
      </c>
      <c r="D194" s="127" t="s">
        <v>724</v>
      </c>
      <c r="E194" s="111" t="s">
        <v>727</v>
      </c>
      <c r="F194" s="258" t="s">
        <v>977</v>
      </c>
      <c r="G194" s="106">
        <v>20</v>
      </c>
      <c r="H194" s="107" t="s">
        <v>983</v>
      </c>
      <c r="I194" s="108" t="s">
        <v>725</v>
      </c>
      <c r="J194" s="102" t="s">
        <v>401</v>
      </c>
      <c r="K194" s="119" t="s">
        <v>27</v>
      </c>
      <c r="L194" s="221">
        <v>-12.5366</v>
      </c>
      <c r="M194" s="222">
        <v>-73.809600000000003</v>
      </c>
      <c r="N194" s="272" t="s">
        <v>1022</v>
      </c>
    </row>
    <row r="195" spans="1:14" ht="127.5">
      <c r="A195" s="223">
        <v>5</v>
      </c>
      <c r="B195" s="189" t="s">
        <v>719</v>
      </c>
      <c r="C195" s="104">
        <v>46070</v>
      </c>
      <c r="D195" s="127" t="s">
        <v>720</v>
      </c>
      <c r="E195" s="111" t="s">
        <v>722</v>
      </c>
      <c r="F195" s="258" t="s">
        <v>977</v>
      </c>
      <c r="G195" s="106">
        <v>20</v>
      </c>
      <c r="H195" s="107" t="s">
        <v>1059</v>
      </c>
      <c r="I195" s="108" t="s">
        <v>721</v>
      </c>
      <c r="J195" s="102" t="s">
        <v>581</v>
      </c>
      <c r="K195" s="119" t="s">
        <v>27</v>
      </c>
      <c r="L195" s="221">
        <v>-11.0345</v>
      </c>
      <c r="M195" s="222">
        <v>-75.322100000000006</v>
      </c>
      <c r="N195" s="272" t="s">
        <v>1022</v>
      </c>
    </row>
    <row r="196" spans="1:14" ht="76.5">
      <c r="A196" s="223">
        <v>4</v>
      </c>
      <c r="B196" s="192" t="s">
        <v>677</v>
      </c>
      <c r="C196" s="212">
        <v>46068</v>
      </c>
      <c r="D196" s="129" t="s">
        <v>678</v>
      </c>
      <c r="E196" s="120" t="s">
        <v>679</v>
      </c>
      <c r="F196" s="258" t="s">
        <v>977</v>
      </c>
      <c r="G196" s="213" t="s">
        <v>90</v>
      </c>
      <c r="H196" s="214" t="s">
        <v>1053</v>
      </c>
      <c r="I196" s="215" t="s">
        <v>671</v>
      </c>
      <c r="J196" s="121" t="s">
        <v>670</v>
      </c>
      <c r="K196" s="119"/>
      <c r="L196" s="103">
        <v>-14.6187</v>
      </c>
      <c r="M196" s="109">
        <v>-74.264200000000002</v>
      </c>
      <c r="N196" s="109" t="s">
        <v>1020</v>
      </c>
    </row>
    <row r="197" spans="1:14" ht="76.5">
      <c r="A197" s="223">
        <v>3</v>
      </c>
      <c r="B197" s="189" t="s">
        <v>588</v>
      </c>
      <c r="C197" s="104">
        <v>46060</v>
      </c>
      <c r="D197" s="127" t="s">
        <v>514</v>
      </c>
      <c r="E197" s="111" t="s">
        <v>589</v>
      </c>
      <c r="F197" s="258" t="s">
        <v>977</v>
      </c>
      <c r="G197" s="106" t="s">
        <v>90</v>
      </c>
      <c r="H197" s="107" t="s">
        <v>1007</v>
      </c>
      <c r="I197" s="108" t="s">
        <v>597</v>
      </c>
      <c r="J197" s="102" t="s">
        <v>581</v>
      </c>
      <c r="K197" s="137" t="s">
        <v>27</v>
      </c>
      <c r="L197" s="103">
        <v>-9.7338280000000008</v>
      </c>
      <c r="M197" s="109">
        <v>-76.091274999999996</v>
      </c>
      <c r="N197" s="272" t="s">
        <v>1022</v>
      </c>
    </row>
    <row r="198" spans="1:14" ht="76.5">
      <c r="A198" s="223">
        <v>2</v>
      </c>
      <c r="B198" s="184" t="s">
        <v>506</v>
      </c>
      <c r="C198" s="104">
        <v>46055</v>
      </c>
      <c r="D198" s="126" t="s">
        <v>505</v>
      </c>
      <c r="E198" s="117" t="s">
        <v>563</v>
      </c>
      <c r="F198" s="258" t="s">
        <v>977</v>
      </c>
      <c r="G198" s="186">
        <v>25</v>
      </c>
      <c r="H198" s="107" t="s">
        <v>982</v>
      </c>
      <c r="I198" s="108" t="s">
        <v>540</v>
      </c>
      <c r="J198" s="102" t="s">
        <v>401</v>
      </c>
      <c r="K198" s="119" t="s">
        <v>27</v>
      </c>
      <c r="L198" s="187">
        <v>-14.067361</v>
      </c>
      <c r="M198" s="188">
        <v>-72.571194000000006</v>
      </c>
      <c r="N198" s="272" t="s">
        <v>1022</v>
      </c>
    </row>
    <row r="199" spans="1:14" ht="76.5">
      <c r="A199" s="223">
        <v>1</v>
      </c>
      <c r="B199" s="184" t="s">
        <v>254</v>
      </c>
      <c r="C199" s="104">
        <v>46012</v>
      </c>
      <c r="D199" s="129" t="s">
        <v>255</v>
      </c>
      <c r="E199" s="120" t="s">
        <v>256</v>
      </c>
      <c r="F199" s="258" t="s">
        <v>977</v>
      </c>
      <c r="G199" s="106" t="s">
        <v>90</v>
      </c>
      <c r="H199" s="107" t="s">
        <v>978</v>
      </c>
      <c r="I199" s="111" t="s">
        <v>25</v>
      </c>
      <c r="J199" s="102" t="s">
        <v>212</v>
      </c>
      <c r="K199" s="135" t="s">
        <v>27</v>
      </c>
      <c r="L199" s="118">
        <v>-11.795396</v>
      </c>
      <c r="M199" s="156">
        <v>-74.216868000000005</v>
      </c>
      <c r="N199" s="272" t="s">
        <v>1022</v>
      </c>
    </row>
    <row r="200" spans="1:14">
      <c r="A200" s="296" t="s">
        <v>102</v>
      </c>
      <c r="B200" s="296"/>
      <c r="C200" s="296"/>
      <c r="D200" s="296"/>
      <c r="E200" s="296"/>
      <c r="F200" s="31"/>
      <c r="L200"/>
      <c r="M200"/>
    </row>
    <row r="217" spans="6:6">
      <c r="F217" s="200"/>
    </row>
  </sheetData>
  <mergeCells count="3">
    <mergeCell ref="D1:K1"/>
    <mergeCell ref="D2:K2"/>
    <mergeCell ref="A200:E200"/>
  </mergeCells>
  <phoneticPr fontId="119" type="noConversion"/>
  <hyperlinks>
    <hyperlink ref="K184" r:id="rId1" xr:uid="{00000000-0004-0000-0100-000000000000}"/>
    <hyperlink ref="K183" r:id="rId2" xr:uid="{00000000-0004-0000-0100-000001000000}"/>
    <hyperlink ref="K185" r:id="rId3" xr:uid="{00000000-0004-0000-0100-000002000000}"/>
    <hyperlink ref="B176" r:id="rId4" xr:uid="{00000000-0004-0000-0100-000003000000}"/>
    <hyperlink ref="K176" r:id="rId5" xr:uid="{00000000-0004-0000-0100-000004000000}"/>
    <hyperlink ref="B175" r:id="rId6" xr:uid="{00000000-0004-0000-0100-000005000000}"/>
    <hyperlink ref="B174" r:id="rId7" xr:uid="{00000000-0004-0000-0100-000006000000}"/>
    <hyperlink ref="K174" r:id="rId8" xr:uid="{00000000-0004-0000-0100-000007000000}"/>
    <hyperlink ref="B179" r:id="rId9" xr:uid="{00000000-0004-0000-0100-000008000000}"/>
    <hyperlink ref="B181" r:id="rId10" xr:uid="{00000000-0004-0000-0100-000009000000}"/>
    <hyperlink ref="B182" r:id="rId11" xr:uid="{00000000-0004-0000-0100-00000A000000}"/>
    <hyperlink ref="B178" r:id="rId12" xr:uid="{00000000-0004-0000-0100-00000B000000}"/>
    <hyperlink ref="B184" r:id="rId13" xr:uid="{00000000-0004-0000-0100-00000C000000}"/>
    <hyperlink ref="B183" r:id="rId14" xr:uid="{00000000-0004-0000-0100-00000D000000}"/>
    <hyperlink ref="B180" r:id="rId15" xr:uid="{00000000-0004-0000-0100-00000E000000}"/>
    <hyperlink ref="B185" r:id="rId16" xr:uid="{00000000-0004-0000-0100-00000F000000}"/>
    <hyperlink ref="B177" r:id="rId17" xr:uid="{00000000-0004-0000-0100-000010000000}"/>
    <hyperlink ref="K173" r:id="rId18" xr:uid="{00000000-0004-0000-0100-000011000000}"/>
    <hyperlink ref="B173" r:id="rId19" xr:uid="{00000000-0004-0000-0100-000012000000}"/>
    <hyperlink ref="K175" r:id="rId20" xr:uid="{00000000-0004-0000-0100-000013000000}"/>
    <hyperlink ref="B172" r:id="rId21" xr:uid="{00000000-0004-0000-0100-000014000000}"/>
    <hyperlink ref="B171" r:id="rId22" xr:uid="{00000000-0004-0000-0100-000015000000}"/>
    <hyperlink ref="B170" r:id="rId23" xr:uid="{00000000-0004-0000-0100-000016000000}"/>
    <hyperlink ref="B169" r:id="rId24" xr:uid="{00000000-0004-0000-0100-000017000000}"/>
    <hyperlink ref="K169" r:id="rId25" xr:uid="{00000000-0004-0000-0100-000018000000}"/>
    <hyperlink ref="K170" r:id="rId26" xr:uid="{00000000-0004-0000-0100-000019000000}"/>
    <hyperlink ref="K171" r:id="rId27" xr:uid="{00000000-0004-0000-0100-00001A000000}"/>
    <hyperlink ref="K172" r:id="rId28" xr:uid="{00000000-0004-0000-0100-00001B000000}"/>
    <hyperlink ref="B168" r:id="rId29" xr:uid="{00000000-0004-0000-0100-00001C000000}"/>
    <hyperlink ref="K168" r:id="rId30" xr:uid="{00000000-0004-0000-0100-00001D000000}"/>
    <hyperlink ref="B166" r:id="rId31" xr:uid="{00000000-0004-0000-0100-00001E000000}"/>
    <hyperlink ref="B165" r:id="rId32" xr:uid="{00000000-0004-0000-0100-00001F000000}"/>
    <hyperlink ref="K165" r:id="rId33" xr:uid="{00000000-0004-0000-0100-000020000000}"/>
    <hyperlink ref="K166" r:id="rId34" xr:uid="{00000000-0004-0000-0100-000021000000}"/>
    <hyperlink ref="B164" r:id="rId35" xr:uid="{00000000-0004-0000-0100-000022000000}"/>
    <hyperlink ref="K164" r:id="rId36" xr:uid="{00000000-0004-0000-0100-000023000000}"/>
    <hyperlink ref="B163" r:id="rId37" xr:uid="{00000000-0004-0000-0100-000024000000}"/>
    <hyperlink ref="K163" r:id="rId38" xr:uid="{00000000-0004-0000-0100-000025000000}"/>
    <hyperlink ref="B186" r:id="rId39" xr:uid="{00000000-0004-0000-0100-000026000000}"/>
    <hyperlink ref="B162" r:id="rId40" xr:uid="{00000000-0004-0000-0100-000027000000}"/>
    <hyperlink ref="B161" r:id="rId41" xr:uid="{00000000-0004-0000-0100-000028000000}"/>
    <hyperlink ref="K162" r:id="rId42" xr:uid="{00000000-0004-0000-0100-000029000000}"/>
    <hyperlink ref="K161" r:id="rId43" xr:uid="{00000000-0004-0000-0100-00002A000000}"/>
    <hyperlink ref="B160" r:id="rId44" xr:uid="{00000000-0004-0000-0100-00002B000000}"/>
    <hyperlink ref="K160" r:id="rId45" xr:uid="{00000000-0004-0000-0100-00002C000000}"/>
    <hyperlink ref="B159" r:id="rId46" xr:uid="{00000000-0004-0000-0100-00002D000000}"/>
    <hyperlink ref="K159" r:id="rId47" xr:uid="{00000000-0004-0000-0100-00002E000000}"/>
    <hyperlink ref="B167" r:id="rId48" xr:uid="{00000000-0004-0000-0100-00002F000000}"/>
    <hyperlink ref="K167" r:id="rId49" xr:uid="{00000000-0004-0000-0100-000030000000}"/>
    <hyperlink ref="B158" r:id="rId50" xr:uid="{00000000-0004-0000-0100-000031000000}"/>
    <hyperlink ref="K158" r:id="rId51" xr:uid="{00000000-0004-0000-0100-000032000000}"/>
    <hyperlink ref="B157" r:id="rId52" xr:uid="{00000000-0004-0000-0100-000033000000}"/>
    <hyperlink ref="K157" r:id="rId53" xr:uid="{00000000-0004-0000-0100-000034000000}"/>
    <hyperlink ref="B156" r:id="rId54" xr:uid="{00000000-0004-0000-0100-000035000000}"/>
    <hyperlink ref="K156" r:id="rId55" xr:uid="{00000000-0004-0000-0100-000036000000}"/>
    <hyperlink ref="B155" r:id="rId56" xr:uid="{00000000-0004-0000-0100-000037000000}"/>
    <hyperlink ref="K155" r:id="rId57" xr:uid="{00000000-0004-0000-0100-000038000000}"/>
    <hyperlink ref="B152" r:id="rId58" xr:uid="{00000000-0004-0000-0100-000039000000}"/>
    <hyperlink ref="K152" r:id="rId59" xr:uid="{00000000-0004-0000-0100-00003A000000}"/>
    <hyperlink ref="B154" r:id="rId60" xr:uid="{00000000-0004-0000-0100-00003B000000}"/>
    <hyperlink ref="K154" r:id="rId61" xr:uid="{00000000-0004-0000-0100-00003C000000}"/>
    <hyperlink ref="B153" r:id="rId62" xr:uid="{00000000-0004-0000-0100-00003D000000}"/>
    <hyperlink ref="K153" r:id="rId63" xr:uid="{00000000-0004-0000-0100-00003E000000}"/>
    <hyperlink ref="B151" r:id="rId64" xr:uid="{00000000-0004-0000-0100-00003F000000}"/>
    <hyperlink ref="K151" r:id="rId65" xr:uid="{00000000-0004-0000-0100-000040000000}"/>
    <hyperlink ref="B150" r:id="rId66" xr:uid="{00000000-0004-0000-0100-000041000000}"/>
    <hyperlink ref="K150" r:id="rId67" xr:uid="{00000000-0004-0000-0100-000042000000}"/>
    <hyperlink ref="B149" r:id="rId68" xr:uid="{00000000-0004-0000-0100-000043000000}"/>
    <hyperlink ref="K149" r:id="rId69" xr:uid="{00000000-0004-0000-0100-000044000000}"/>
    <hyperlink ref="K179" r:id="rId70" xr:uid="{00000000-0004-0000-0100-000045000000}"/>
    <hyperlink ref="B199" r:id="rId71" xr:uid="{00000000-0004-0000-0100-000046000000}"/>
    <hyperlink ref="K199" r:id="rId72" xr:uid="{00000000-0004-0000-0100-000047000000}"/>
    <hyperlink ref="B148" r:id="rId73" xr:uid="{00000000-0004-0000-0100-000048000000}"/>
    <hyperlink ref="B147" r:id="rId74" xr:uid="{00000000-0004-0000-0100-000049000000}"/>
    <hyperlink ref="K147" r:id="rId75" xr:uid="{00000000-0004-0000-0100-00004A000000}"/>
    <hyperlink ref="K148" r:id="rId76" xr:uid="{00000000-0004-0000-0100-00004B000000}"/>
    <hyperlink ref="A200" r:id="rId77" xr:uid="{00000000-0004-0000-0100-00004C000000}"/>
    <hyperlink ref="B140" r:id="rId78" xr:uid="{00000000-0004-0000-0100-00004D000000}"/>
    <hyperlink ref="K140" r:id="rId79" xr:uid="{00000000-0004-0000-0100-00004E000000}"/>
    <hyperlink ref="B139" r:id="rId80" xr:uid="{00000000-0004-0000-0100-00004F000000}"/>
    <hyperlink ref="B145" r:id="rId81" xr:uid="{00000000-0004-0000-0100-000050000000}"/>
    <hyperlink ref="B144" r:id="rId82" xr:uid="{00000000-0004-0000-0100-000051000000}"/>
    <hyperlink ref="B143" r:id="rId83" xr:uid="{00000000-0004-0000-0100-000052000000}"/>
    <hyperlink ref="B142" r:id="rId84" xr:uid="{00000000-0004-0000-0100-000053000000}"/>
    <hyperlink ref="K139" r:id="rId85" xr:uid="{00000000-0004-0000-0100-000054000000}"/>
    <hyperlink ref="B138" r:id="rId86" xr:uid="{00000000-0004-0000-0100-000055000000}"/>
    <hyperlink ref="B137" r:id="rId87" xr:uid="{00000000-0004-0000-0100-000056000000}"/>
    <hyperlink ref="K137" r:id="rId88" xr:uid="{00000000-0004-0000-0100-000057000000}"/>
    <hyperlink ref="K138" r:id="rId89" xr:uid="{00000000-0004-0000-0100-000058000000}"/>
    <hyperlink ref="K142" r:id="rId90" xr:uid="{00000000-0004-0000-0100-000059000000}"/>
    <hyperlink ref="K143" r:id="rId91" xr:uid="{00000000-0004-0000-0100-00005A000000}"/>
    <hyperlink ref="K144" r:id="rId92" xr:uid="{00000000-0004-0000-0100-00005B000000}"/>
    <hyperlink ref="K145" r:id="rId93" xr:uid="{00000000-0004-0000-0100-00005C000000}"/>
    <hyperlink ref="B134" r:id="rId94" xr:uid="{00000000-0004-0000-0100-00005D000000}"/>
    <hyperlink ref="B130" r:id="rId95" xr:uid="{00000000-0004-0000-0100-00005E000000}"/>
    <hyperlink ref="K130" r:id="rId96" xr:uid="{00000000-0004-0000-0100-00005F000000}"/>
    <hyperlink ref="B133" r:id="rId97" xr:uid="{00000000-0004-0000-0100-000060000000}"/>
    <hyperlink ref="K133" r:id="rId98" xr:uid="{00000000-0004-0000-0100-000061000000}"/>
    <hyperlink ref="B146" r:id="rId99" xr:uid="{00000000-0004-0000-0100-000062000000}"/>
    <hyperlink ref="K146" r:id="rId100" xr:uid="{00000000-0004-0000-0100-000063000000}"/>
    <hyperlink ref="B132" r:id="rId101" xr:uid="{00000000-0004-0000-0100-000064000000}"/>
    <hyperlink ref="K132" r:id="rId102" xr:uid="{00000000-0004-0000-0100-000065000000}"/>
    <hyperlink ref="K134" r:id="rId103" xr:uid="{00000000-0004-0000-0100-000066000000}"/>
    <hyperlink ref="B131" r:id="rId104" xr:uid="{00000000-0004-0000-0100-000067000000}"/>
    <hyperlink ref="K131" r:id="rId105" xr:uid="{00000000-0004-0000-0100-000068000000}"/>
    <hyperlink ref="B128" r:id="rId106" xr:uid="{00000000-0004-0000-0100-000069000000}"/>
    <hyperlink ref="K128" r:id="rId107" xr:uid="{00000000-0004-0000-0100-00006A000000}"/>
    <hyperlink ref="B126" r:id="rId108" xr:uid="{00000000-0004-0000-0100-00006B000000}"/>
    <hyperlink ref="K126" r:id="rId109" xr:uid="{00000000-0004-0000-0100-00006C000000}"/>
    <hyperlink ref="B141" r:id="rId110" xr:uid="{00000000-0004-0000-0100-00006D000000}"/>
    <hyperlink ref="K141" r:id="rId111" xr:uid="{00000000-0004-0000-0100-00006E000000}"/>
    <hyperlink ref="B129" r:id="rId112" xr:uid="{00000000-0004-0000-0100-00006F000000}"/>
    <hyperlink ref="K129" r:id="rId113" xr:uid="{00000000-0004-0000-0100-000070000000}"/>
    <hyperlink ref="B127" r:id="rId114" xr:uid="{00000000-0004-0000-0100-000071000000}"/>
    <hyperlink ref="K127" r:id="rId115" xr:uid="{00000000-0004-0000-0100-000072000000}"/>
    <hyperlink ref="B125" r:id="rId116" xr:uid="{00000000-0004-0000-0100-000073000000}"/>
    <hyperlink ref="K125" r:id="rId117" xr:uid="{00000000-0004-0000-0100-000074000000}"/>
    <hyperlink ref="B124" r:id="rId118" xr:uid="{00000000-0004-0000-0100-000075000000}"/>
    <hyperlink ref="K124" r:id="rId119" xr:uid="{00000000-0004-0000-0100-000076000000}"/>
    <hyperlink ref="B122" r:id="rId120" xr:uid="{00000000-0004-0000-0100-000077000000}"/>
    <hyperlink ref="K122" r:id="rId121" xr:uid="{00000000-0004-0000-0100-000078000000}"/>
    <hyperlink ref="B121" r:id="rId122" xr:uid="{00000000-0004-0000-0100-000079000000}"/>
    <hyperlink ref="K121" r:id="rId123" xr:uid="{00000000-0004-0000-0100-00007A000000}"/>
    <hyperlink ref="B123" r:id="rId124" xr:uid="{00000000-0004-0000-0100-00007B000000}"/>
    <hyperlink ref="K123" r:id="rId125" xr:uid="{00000000-0004-0000-0100-00007C000000}"/>
    <hyperlink ref="B120" r:id="rId126" xr:uid="{00000000-0004-0000-0100-00007D000000}"/>
    <hyperlink ref="K120" r:id="rId127" xr:uid="{00000000-0004-0000-0100-00007E000000}"/>
    <hyperlink ref="B118" r:id="rId128" xr:uid="{00000000-0004-0000-0100-00007F000000}"/>
    <hyperlink ref="K118" r:id="rId129" xr:uid="{00000000-0004-0000-0100-000080000000}"/>
    <hyperlink ref="B119" r:id="rId130" xr:uid="{00000000-0004-0000-0100-000081000000}"/>
    <hyperlink ref="K119" r:id="rId131" xr:uid="{00000000-0004-0000-0100-000082000000}"/>
    <hyperlink ref="B115" r:id="rId132" xr:uid="{00000000-0004-0000-0100-000083000000}"/>
    <hyperlink ref="K115" r:id="rId133" xr:uid="{00000000-0004-0000-0100-000084000000}"/>
    <hyperlink ref="B114" r:id="rId134" xr:uid="{00000000-0004-0000-0100-000085000000}"/>
    <hyperlink ref="K114" r:id="rId135" xr:uid="{00000000-0004-0000-0100-000086000000}"/>
    <hyperlink ref="B109" r:id="rId136" xr:uid="{00000000-0004-0000-0100-000087000000}"/>
    <hyperlink ref="K109" r:id="rId137" xr:uid="{00000000-0004-0000-0100-000088000000}"/>
    <hyperlink ref="K113" r:id="rId138" xr:uid="{00000000-0004-0000-0100-000089000000}"/>
    <hyperlink ref="B113" r:id="rId139" xr:uid="{00000000-0004-0000-0100-00008A000000}"/>
    <hyperlink ref="B103" r:id="rId140" xr:uid="{00000000-0004-0000-0100-00008B000000}"/>
    <hyperlink ref="K103" r:id="rId141" xr:uid="{00000000-0004-0000-0100-00008C000000}"/>
    <hyperlink ref="B136" r:id="rId142" xr:uid="{00000000-0004-0000-0100-00008D000000}"/>
    <hyperlink ref="K136" r:id="rId143" xr:uid="{00000000-0004-0000-0100-00008E000000}"/>
    <hyperlink ref="B101" r:id="rId144" xr:uid="{00000000-0004-0000-0100-00008F000000}"/>
    <hyperlink ref="B117" r:id="rId145" xr:uid="{00000000-0004-0000-0100-000090000000}"/>
    <hyperlink ref="B108" r:id="rId146" xr:uid="{00000000-0004-0000-0100-000091000000}"/>
    <hyperlink ref="B107" r:id="rId147" xr:uid="{00000000-0004-0000-0100-000092000000}"/>
    <hyperlink ref="B106" r:id="rId148" xr:uid="{00000000-0004-0000-0100-000093000000}"/>
    <hyperlink ref="K106" r:id="rId149" xr:uid="{00000000-0004-0000-0100-000094000000}"/>
    <hyperlink ref="B135" r:id="rId150" xr:uid="{00000000-0004-0000-0100-000095000000}"/>
    <hyperlink ref="B112" r:id="rId151" xr:uid="{00000000-0004-0000-0100-000096000000}"/>
    <hyperlink ref="K112" r:id="rId152" xr:uid="{00000000-0004-0000-0100-000097000000}"/>
    <hyperlink ref="B111" r:id="rId153" xr:uid="{00000000-0004-0000-0100-000098000000}"/>
    <hyperlink ref="K111" r:id="rId154" xr:uid="{00000000-0004-0000-0100-000099000000}"/>
    <hyperlink ref="B100" r:id="rId155" xr:uid="{00000000-0004-0000-0100-00009A000000}"/>
    <hyperlink ref="K108" r:id="rId156" xr:uid="{00000000-0004-0000-0100-00009B000000}"/>
    <hyperlink ref="B116" r:id="rId157" xr:uid="{00000000-0004-0000-0100-00009C000000}"/>
    <hyperlink ref="K116" r:id="rId158" xr:uid="{00000000-0004-0000-0100-00009D000000}"/>
    <hyperlink ref="K100" r:id="rId159" xr:uid="{00000000-0004-0000-0100-00009E000000}"/>
    <hyperlink ref="K101" r:id="rId160" xr:uid="{00000000-0004-0000-0100-00009F000000}"/>
    <hyperlink ref="K107" r:id="rId161" xr:uid="{00000000-0004-0000-0100-0000A0000000}"/>
    <hyperlink ref="K117" r:id="rId162" xr:uid="{00000000-0004-0000-0100-0000A1000000}"/>
    <hyperlink ref="K135" r:id="rId163" xr:uid="{00000000-0004-0000-0100-0000A2000000}"/>
    <hyperlink ref="B99" r:id="rId164" xr:uid="{00000000-0004-0000-0100-0000A3000000}"/>
    <hyperlink ref="K99" r:id="rId165" xr:uid="{00000000-0004-0000-0100-0000A4000000}"/>
    <hyperlink ref="B97" r:id="rId166" xr:uid="{00000000-0004-0000-0100-0000A5000000}"/>
    <hyperlink ref="B93" r:id="rId167" xr:uid="{00000000-0004-0000-0100-0000A6000000}"/>
    <hyperlink ref="K97" r:id="rId168" xr:uid="{00000000-0004-0000-0100-0000A7000000}"/>
    <hyperlink ref="B105" r:id="rId169" display="VIALES-005213" xr:uid="{00000000-0004-0000-0100-0000A8000000}"/>
    <hyperlink ref="K105" r:id="rId170" xr:uid="{00000000-0004-0000-0100-0000A9000000}"/>
    <hyperlink ref="B96" r:id="rId171" xr:uid="{00000000-0004-0000-0100-0000AA000000}"/>
    <hyperlink ref="K96" r:id="rId172" xr:uid="{00000000-0004-0000-0100-0000AB000000}"/>
    <hyperlink ref="K93" r:id="rId173" xr:uid="{00000000-0004-0000-0100-0000AC000000}"/>
    <hyperlink ref="B92" r:id="rId174" xr:uid="{00000000-0004-0000-0100-0000AD000000}"/>
    <hyperlink ref="K92" r:id="rId175" xr:uid="{00000000-0004-0000-0100-0000AE000000}"/>
    <hyperlink ref="B104" r:id="rId176" xr:uid="{00000000-0004-0000-0100-0000AF000000}"/>
    <hyperlink ref="K104" r:id="rId177" xr:uid="{00000000-0004-0000-0100-0000B0000000}"/>
    <hyperlink ref="B98" r:id="rId178" xr:uid="{00000000-0004-0000-0100-0000B1000000}"/>
    <hyperlink ref="B94" r:id="rId179" xr:uid="{00000000-0004-0000-0100-0000B2000000}"/>
    <hyperlink ref="B91" r:id="rId180" xr:uid="{00000000-0004-0000-0100-0000B3000000}"/>
    <hyperlink ref="K98" r:id="rId181" xr:uid="{00000000-0004-0000-0100-0000B4000000}"/>
    <hyperlink ref="K94" r:id="rId182" xr:uid="{00000000-0004-0000-0100-0000B5000000}"/>
    <hyperlink ref="K91" r:id="rId183" xr:uid="{00000000-0004-0000-0100-0000B6000000}"/>
    <hyperlink ref="K90" r:id="rId184" xr:uid="{00000000-0004-0000-0100-0000B7000000}"/>
    <hyperlink ref="B90" r:id="rId185" xr:uid="{00000000-0004-0000-0100-0000B8000000}"/>
    <hyperlink ref="B87" r:id="rId186" xr:uid="{00000000-0004-0000-0100-0000B9000000}"/>
    <hyperlink ref="B198" r:id="rId187" xr:uid="{00000000-0004-0000-0100-0000BA000000}"/>
    <hyperlink ref="B86" r:id="rId188" xr:uid="{00000000-0004-0000-0100-0000BB000000}"/>
    <hyperlink ref="B95" r:id="rId189" xr:uid="{00000000-0004-0000-0100-0000BC000000}"/>
    <hyperlink ref="K198" r:id="rId190" xr:uid="{00000000-0004-0000-0100-0000BD000000}"/>
    <hyperlink ref="B85" r:id="rId191" xr:uid="{00000000-0004-0000-0100-0000BE000000}"/>
    <hyperlink ref="K85" r:id="rId192" xr:uid="{00000000-0004-0000-0100-0000BF000000}"/>
    <hyperlink ref="K95" r:id="rId193" xr:uid="{00000000-0004-0000-0100-0000C0000000}"/>
    <hyperlink ref="B84" r:id="rId194" xr:uid="{00000000-0004-0000-0100-0000C1000000}"/>
    <hyperlink ref="K84" r:id="rId195" xr:uid="{00000000-0004-0000-0100-0000C2000000}"/>
    <hyperlink ref="B89" r:id="rId196" xr:uid="{00000000-0004-0000-0100-0000C3000000}"/>
    <hyperlink ref="B9" r:id="rId197" xr:uid="{00000000-0004-0000-0100-0000C4000000}"/>
    <hyperlink ref="K86" r:id="rId198" xr:uid="{00000000-0004-0000-0100-0000C5000000}"/>
    <hyperlink ref="B110" r:id="rId199" xr:uid="{00000000-0004-0000-0100-0000C6000000}"/>
    <hyperlink ref="K110" r:id="rId200" xr:uid="{00000000-0004-0000-0100-0000C7000000}"/>
    <hyperlink ref="B80" r:id="rId201" xr:uid="{00000000-0004-0000-0100-0000C8000000}"/>
    <hyperlink ref="K80" r:id="rId202" xr:uid="{00000000-0004-0000-0100-0000C9000000}"/>
    <hyperlink ref="B8" r:id="rId203" xr:uid="{00000000-0004-0000-0100-0000CA000000}"/>
    <hyperlink ref="K8" r:id="rId204" xr:uid="{00000000-0004-0000-0100-0000CB000000}"/>
    <hyperlink ref="B83" r:id="rId205" xr:uid="{00000000-0004-0000-0100-0000CC000000}"/>
    <hyperlink ref="K83" r:id="rId206" xr:uid="{00000000-0004-0000-0100-0000CD000000}"/>
    <hyperlink ref="B82" r:id="rId207" xr:uid="{00000000-0004-0000-0100-0000CE000000}"/>
    <hyperlink ref="K82" r:id="rId208" xr:uid="{00000000-0004-0000-0100-0000CF000000}"/>
    <hyperlink ref="K87" r:id="rId209" xr:uid="{00000000-0004-0000-0100-0000D0000000}"/>
    <hyperlink ref="K89" r:id="rId210" xr:uid="{00000000-0004-0000-0100-0000D1000000}"/>
    <hyperlink ref="K9" r:id="rId211" xr:uid="{00000000-0004-0000-0100-0000D2000000}"/>
    <hyperlink ref="B74" r:id="rId212" xr:uid="{00000000-0004-0000-0100-0000D3000000}"/>
    <hyperlink ref="B78" r:id="rId213" xr:uid="{00000000-0004-0000-0100-0000D4000000}"/>
    <hyperlink ref="K78" r:id="rId214" xr:uid="{00000000-0004-0000-0100-0000D5000000}"/>
    <hyperlink ref="K74" r:id="rId215" xr:uid="{00000000-0004-0000-0100-0000D6000000}"/>
    <hyperlink ref="K75" r:id="rId216" xr:uid="{00000000-0004-0000-0100-0000D7000000}"/>
    <hyperlink ref="K88" r:id="rId217" xr:uid="{00000000-0004-0000-0100-0000D8000000}"/>
    <hyperlink ref="B88" r:id="rId218" xr:uid="{00000000-0004-0000-0100-0000D9000000}"/>
    <hyperlink ref="B70" r:id="rId219" xr:uid="{00000000-0004-0000-0100-0000DA000000}"/>
    <hyperlink ref="K70" r:id="rId220" xr:uid="{00000000-0004-0000-0100-0000DB000000}"/>
    <hyperlink ref="B81" r:id="rId221" xr:uid="{00000000-0004-0000-0100-0000DC000000}"/>
    <hyperlink ref="B73" r:id="rId222" xr:uid="{00000000-0004-0000-0100-0000DD000000}"/>
    <hyperlink ref="K73" r:id="rId223" xr:uid="{00000000-0004-0000-0100-0000DE000000}"/>
    <hyperlink ref="B69" r:id="rId224" xr:uid="{00000000-0004-0000-0100-0000DF000000}"/>
    <hyperlink ref="K69" r:id="rId225" xr:uid="{00000000-0004-0000-0100-0000E0000000}"/>
    <hyperlink ref="K81" r:id="rId226" xr:uid="{00000000-0004-0000-0100-0000E1000000}"/>
    <hyperlink ref="B75" r:id="rId227" xr:uid="{00000000-0004-0000-0100-0000E2000000}"/>
    <hyperlink ref="B68" r:id="rId228" xr:uid="{00000000-0004-0000-0100-0000E3000000}"/>
    <hyperlink ref="B67" r:id="rId229" xr:uid="{00000000-0004-0000-0100-0000E4000000}"/>
    <hyperlink ref="B79" r:id="rId230" xr:uid="{00000000-0004-0000-0100-0000E5000000}"/>
    <hyperlink ref="K68" r:id="rId231" xr:uid="{00000000-0004-0000-0100-0000E6000000}"/>
    <hyperlink ref="B65" r:id="rId232" xr:uid="{00000000-0004-0000-0100-0000E7000000}"/>
    <hyperlink ref="K65" r:id="rId233" xr:uid="{00000000-0004-0000-0100-0000E8000000}"/>
    <hyperlink ref="B66" r:id="rId234" xr:uid="{00000000-0004-0000-0100-0000E9000000}"/>
    <hyperlink ref="B64" r:id="rId235" xr:uid="{00000000-0004-0000-0100-0000EA000000}"/>
    <hyperlink ref="K64" r:id="rId236" xr:uid="{00000000-0004-0000-0100-0000EB000000}"/>
    <hyperlink ref="B63" r:id="rId237" xr:uid="{00000000-0004-0000-0100-0000EC000000}"/>
    <hyperlink ref="K63" r:id="rId238" xr:uid="{00000000-0004-0000-0100-0000ED000000}"/>
    <hyperlink ref="B197" r:id="rId239" xr:uid="{00000000-0004-0000-0100-0000EE000000}"/>
    <hyperlink ref="K197" r:id="rId240" xr:uid="{00000000-0004-0000-0100-0000EF000000}"/>
    <hyperlink ref="K66" r:id="rId241" xr:uid="{00000000-0004-0000-0100-0000F0000000}"/>
    <hyperlink ref="B72" r:id="rId242" xr:uid="{00000000-0004-0000-0100-0000F1000000}"/>
    <hyperlink ref="K72" r:id="rId243" xr:uid="{00000000-0004-0000-0100-0000F2000000}"/>
    <hyperlink ref="B71" r:id="rId244" xr:uid="{00000000-0004-0000-0100-0000F3000000}"/>
    <hyperlink ref="K71" r:id="rId245" xr:uid="{00000000-0004-0000-0100-0000F4000000}"/>
    <hyperlink ref="B102" r:id="rId246" xr:uid="{00000000-0004-0000-0100-0000F5000000}"/>
    <hyperlink ref="K102" r:id="rId247" xr:uid="{00000000-0004-0000-0100-0000F6000000}"/>
    <hyperlink ref="B77" r:id="rId248" xr:uid="{00000000-0004-0000-0100-0000F7000000}"/>
    <hyperlink ref="B76" r:id="rId249" xr:uid="{00000000-0004-0000-0100-0000F8000000}"/>
    <hyperlink ref="K77" r:id="rId250" xr:uid="{00000000-0004-0000-0100-0000F9000000}"/>
    <hyperlink ref="K76" r:id="rId251" xr:uid="{00000000-0004-0000-0100-0000FA000000}"/>
    <hyperlink ref="B62" r:id="rId252" xr:uid="{00000000-0004-0000-0100-0000FB000000}"/>
    <hyperlink ref="K62" r:id="rId253" xr:uid="{00000000-0004-0000-0100-0000FC000000}"/>
    <hyperlink ref="B58" r:id="rId254" xr:uid="{00000000-0004-0000-0100-0000FD000000}"/>
    <hyperlink ref="K58" r:id="rId255" xr:uid="{00000000-0004-0000-0100-0000FE000000}"/>
    <hyperlink ref="B60" r:id="rId256" xr:uid="{00000000-0004-0000-0100-0000FF000000}"/>
    <hyperlink ref="K60" r:id="rId257" xr:uid="{00000000-0004-0000-0100-000000010000}"/>
    <hyperlink ref="B59" r:id="rId258" xr:uid="{00000000-0004-0000-0100-000001010000}"/>
    <hyperlink ref="K59" r:id="rId259" xr:uid="{00000000-0004-0000-0100-000002010000}"/>
    <hyperlink ref="B57" r:id="rId260" xr:uid="{00000000-0004-0000-0100-000003010000}"/>
    <hyperlink ref="K57" r:id="rId261" xr:uid="{00000000-0004-0000-0100-000004010000}"/>
    <hyperlink ref="B56" r:id="rId262" xr:uid="{00000000-0004-0000-0100-000005010000}"/>
    <hyperlink ref="K56" r:id="rId263" xr:uid="{00000000-0004-0000-0100-000006010000}"/>
    <hyperlink ref="B54" r:id="rId264" xr:uid="{00000000-0004-0000-0100-000007010000}"/>
    <hyperlink ref="K54" r:id="rId265" xr:uid="{00000000-0004-0000-0100-000008010000}"/>
    <hyperlink ref="B53" r:id="rId266" xr:uid="{00000000-0004-0000-0100-000009010000}"/>
    <hyperlink ref="K53" r:id="rId267" xr:uid="{00000000-0004-0000-0100-00000A010000}"/>
    <hyperlink ref="B52" r:id="rId268" xr:uid="{00000000-0004-0000-0100-00000B010000}"/>
    <hyperlink ref="B50" r:id="rId269" xr:uid="{00000000-0004-0000-0100-00000C010000}"/>
    <hyperlink ref="K50" r:id="rId270" xr:uid="{00000000-0004-0000-0100-00000D010000}"/>
    <hyperlink ref="K52" r:id="rId271" xr:uid="{00000000-0004-0000-0100-00000E010000}"/>
    <hyperlink ref="B49" r:id="rId272" xr:uid="{00000000-0004-0000-0100-00000F010000}"/>
    <hyperlink ref="K49" r:id="rId273" xr:uid="{00000000-0004-0000-0100-000010010000}"/>
    <hyperlink ref="B55" r:id="rId274" xr:uid="{00000000-0004-0000-0100-000011010000}"/>
    <hyperlink ref="K55" r:id="rId275" xr:uid="{00000000-0004-0000-0100-000012010000}"/>
    <hyperlink ref="B48" r:id="rId276" xr:uid="{00000000-0004-0000-0100-000013010000}"/>
    <hyperlink ref="K48" r:id="rId277" xr:uid="{00000000-0004-0000-0100-000014010000}"/>
    <hyperlink ref="B47" r:id="rId278" xr:uid="{00000000-0004-0000-0100-000015010000}"/>
    <hyperlink ref="K47" r:id="rId279" xr:uid="{00000000-0004-0000-0100-000016010000}"/>
    <hyperlink ref="B45" r:id="rId280" xr:uid="{00000000-0004-0000-0100-000017010000}"/>
    <hyperlink ref="K45" r:id="rId281" xr:uid="{00000000-0004-0000-0100-000018010000}"/>
    <hyperlink ref="B44" r:id="rId282" xr:uid="{00000000-0004-0000-0100-000019010000}"/>
    <hyperlink ref="K44" r:id="rId283" xr:uid="{00000000-0004-0000-0100-00001A010000}"/>
    <hyperlink ref="B196" r:id="rId284" xr:uid="{00000000-0004-0000-0100-00001B010000}"/>
    <hyperlink ref="B51" r:id="rId285" xr:uid="{00000000-0004-0000-0100-00001C010000}"/>
    <hyperlink ref="K51" r:id="rId286" xr:uid="{00000000-0004-0000-0100-00001D010000}"/>
    <hyperlink ref="K43" r:id="rId287" xr:uid="{00000000-0004-0000-0100-00001E010000}"/>
    <hyperlink ref="B42" r:id="rId288" xr:uid="{00000000-0004-0000-0100-00001F010000}"/>
    <hyperlink ref="K42" r:id="rId289" xr:uid="{00000000-0004-0000-0100-000020010000}"/>
    <hyperlink ref="B46" r:id="rId290" xr:uid="{00000000-0004-0000-0100-000021010000}"/>
    <hyperlink ref="K46" r:id="rId291" xr:uid="{00000000-0004-0000-0100-000022010000}"/>
    <hyperlink ref="B61" r:id="rId292" xr:uid="{00000000-0004-0000-0100-000023010000}"/>
    <hyperlink ref="B41" r:id="rId293" xr:uid="{00000000-0004-0000-0100-000024010000}"/>
    <hyperlink ref="K41" r:id="rId294" xr:uid="{00000000-0004-0000-0100-000025010000}"/>
    <hyperlink ref="K61" r:id="rId295" xr:uid="{00000000-0004-0000-0100-000026010000}"/>
    <hyperlink ref="B40" r:id="rId296" xr:uid="{00000000-0004-0000-0100-000027010000}"/>
    <hyperlink ref="B38" r:id="rId297" xr:uid="{00000000-0004-0000-0100-000028010000}"/>
    <hyperlink ref="B39" r:id="rId298" xr:uid="{00000000-0004-0000-0100-000029010000}"/>
    <hyperlink ref="B37" r:id="rId299" xr:uid="{00000000-0004-0000-0100-00002A010000}"/>
    <hyperlink ref="K37" r:id="rId300" xr:uid="{00000000-0004-0000-0100-00002B010000}"/>
    <hyperlink ref="B36" r:id="rId301" xr:uid="{00000000-0004-0000-0100-00002C010000}"/>
    <hyperlink ref="K36" r:id="rId302" xr:uid="{00000000-0004-0000-0100-00002D010000}"/>
    <hyperlink ref="B195" r:id="rId303" xr:uid="{00000000-0004-0000-0100-00002E010000}"/>
    <hyperlink ref="K195" r:id="rId304" xr:uid="{00000000-0004-0000-0100-00002F010000}"/>
    <hyperlink ref="K38" r:id="rId305" xr:uid="{00000000-0004-0000-0100-000030010000}"/>
    <hyperlink ref="K194" r:id="rId306" xr:uid="{00000000-0004-0000-0100-000031010000}"/>
    <hyperlink ref="B194" r:id="rId307" xr:uid="{00000000-0004-0000-0100-000032010000}"/>
    <hyperlink ref="K39" r:id="rId308" xr:uid="{00000000-0004-0000-0100-000033010000}"/>
    <hyperlink ref="B35" r:id="rId309" xr:uid="{00000000-0004-0000-0100-000034010000}"/>
    <hyperlink ref="B32" r:id="rId310" xr:uid="{00000000-0004-0000-0100-000035010000}"/>
    <hyperlink ref="K32" r:id="rId311" xr:uid="{00000000-0004-0000-0100-000036010000}"/>
    <hyperlink ref="B31" r:id="rId312" xr:uid="{00000000-0004-0000-0100-000037010000}"/>
    <hyperlink ref="B26" r:id="rId313" xr:uid="{00000000-0004-0000-0100-000038010000}"/>
    <hyperlink ref="K26" r:id="rId314" xr:uid="{00000000-0004-0000-0100-000039010000}"/>
    <hyperlink ref="K27" r:id="rId315" xr:uid="{00000000-0004-0000-0100-00003A010000}"/>
    <hyperlink ref="B27" r:id="rId316" xr:uid="{00000000-0004-0000-0100-00003B010000}"/>
    <hyperlink ref="B25" r:id="rId317" xr:uid="{00000000-0004-0000-0100-00003C010000}"/>
    <hyperlink ref="K25" r:id="rId318" xr:uid="{00000000-0004-0000-0100-00003D010000}"/>
    <hyperlink ref="B29" r:id="rId319" xr:uid="{00000000-0004-0000-0100-00003E010000}"/>
    <hyperlink ref="B193" r:id="rId320" xr:uid="{00000000-0004-0000-0100-00003F010000}"/>
    <hyperlink ref="B192" r:id="rId321" xr:uid="{00000000-0004-0000-0100-000040010000}"/>
    <hyperlink ref="B16" r:id="rId322" xr:uid="{00000000-0004-0000-0100-000041010000}"/>
    <hyperlink ref="K16" r:id="rId323" xr:uid="{00000000-0004-0000-0100-000042010000}"/>
    <hyperlink ref="B17" r:id="rId324" xr:uid="{00000000-0004-0000-0100-000043010000}"/>
    <hyperlink ref="K17" r:id="rId325" xr:uid="{00000000-0004-0000-0100-000044010000}"/>
    <hyperlink ref="B28" r:id="rId326" xr:uid="{00000000-0004-0000-0100-000045010000}"/>
    <hyperlink ref="K28" r:id="rId327" xr:uid="{00000000-0004-0000-0100-000046010000}"/>
    <hyperlink ref="B30" r:id="rId328" xr:uid="{00000000-0004-0000-0100-000047010000}"/>
    <hyperlink ref="B18" r:id="rId329" xr:uid="{00000000-0004-0000-0100-000048010000}"/>
    <hyperlink ref="B190" r:id="rId330" xr:uid="{00000000-0004-0000-0100-000049010000}"/>
    <hyperlink ref="K18" r:id="rId331" xr:uid="{00000000-0004-0000-0100-00004A010000}"/>
    <hyperlink ref="B19" r:id="rId332" xr:uid="{00000000-0004-0000-0100-00004B010000}"/>
    <hyperlink ref="K19" r:id="rId333" xr:uid="{00000000-0004-0000-0100-00004C010000}"/>
    <hyperlink ref="B34" r:id="rId334" xr:uid="{00000000-0004-0000-0100-00004D010000}"/>
    <hyperlink ref="K34" r:id="rId335" xr:uid="{00000000-0004-0000-0100-00004E010000}"/>
    <hyperlink ref="B20" r:id="rId336" xr:uid="{00000000-0004-0000-0100-00004F010000}"/>
    <hyperlink ref="K20" r:id="rId337" xr:uid="{00000000-0004-0000-0100-000050010000}"/>
    <hyperlink ref="K190" r:id="rId338" xr:uid="{00000000-0004-0000-0100-000051010000}"/>
    <hyperlink ref="K30" r:id="rId339" xr:uid="{00000000-0004-0000-0100-000052010000}"/>
    <hyperlink ref="B24" r:id="rId340" xr:uid="{00000000-0004-0000-0100-000053010000}"/>
    <hyperlink ref="K24" r:id="rId341" xr:uid="{00000000-0004-0000-0100-000054010000}"/>
    <hyperlink ref="B33" r:id="rId342" xr:uid="{00000000-0004-0000-0100-000055010000}"/>
    <hyperlink ref="K33" r:id="rId343" xr:uid="{00000000-0004-0000-0100-000056010000}"/>
    <hyperlink ref="B23" r:id="rId344" xr:uid="{00000000-0004-0000-0100-000057010000}"/>
    <hyperlink ref="K23" r:id="rId345" xr:uid="{00000000-0004-0000-0100-000058010000}"/>
    <hyperlink ref="B22" r:id="rId346" xr:uid="{00000000-0004-0000-0100-000059010000}"/>
    <hyperlink ref="B21" r:id="rId347" xr:uid="{00000000-0004-0000-0100-00005A010000}"/>
    <hyperlink ref="K21" r:id="rId348" xr:uid="{00000000-0004-0000-0100-00005B010000}"/>
    <hyperlink ref="B189" r:id="rId349" xr:uid="{00000000-0004-0000-0100-00005C010000}"/>
    <hyperlink ref="K189" r:id="rId350" xr:uid="{00000000-0004-0000-0100-00005D010000}"/>
    <hyperlink ref="K79" r:id="rId351" xr:uid="{00000000-0004-0000-0100-00005E010000}"/>
    <hyperlink ref="K35" r:id="rId352" xr:uid="{00000000-0004-0000-0100-00005F010000}"/>
    <hyperlink ref="K22" r:id="rId353" xr:uid="{00000000-0004-0000-0100-000060010000}"/>
    <hyperlink ref="B191" r:id="rId354" xr:uid="{00000000-0004-0000-0100-000061010000}"/>
    <hyperlink ref="K191" r:id="rId355" xr:uid="{00000000-0004-0000-0100-000062010000}"/>
    <hyperlink ref="B188" r:id="rId356" xr:uid="{44FB6606-25EF-478F-A0F2-89DA26EDC894}"/>
    <hyperlink ref="K188" r:id="rId357" xr:uid="{F808BA53-0CDC-457C-9196-B67678A8B382}"/>
    <hyperlink ref="B187" r:id="rId358" xr:uid="{5AC083AC-12E8-4998-8FBC-D53DF587C293}"/>
    <hyperlink ref="K187" r:id="rId359" xr:uid="{74C77022-155D-4C50-B459-8947FC74AD05}"/>
    <hyperlink ref="B15" r:id="rId360" xr:uid="{E47E9AE9-5C16-4568-8BC1-8E952D8B4188}"/>
    <hyperlink ref="K15" r:id="rId361" xr:uid="{6F9D39C1-A58B-4658-B5DA-82321E178946}"/>
    <hyperlink ref="B12" r:id="rId362" xr:uid="{D7579F12-0C28-477A-AAA9-7AE3AB68C9E3}"/>
    <hyperlink ref="K12" r:id="rId363" xr:uid="{6EF158A2-2340-415D-BE76-27EB014D3830}"/>
    <hyperlink ref="K29" r:id="rId364" xr:uid="{014947B2-E5C1-432D-801C-98B7EC2D2025}"/>
    <hyperlink ref="B14" r:id="rId365" xr:uid="{E2CD358D-5D23-4D2F-8028-D6CA92069A2D}"/>
    <hyperlink ref="B11" r:id="rId366" xr:uid="{88571839-F597-4A72-91DF-E5B72435F1B7}"/>
    <hyperlink ref="K11" r:id="rId367" xr:uid="{0F6C35B5-7249-4EA0-88D1-8ADC8076F90C}"/>
    <hyperlink ref="B13" r:id="rId368" xr:uid="{2B942887-D671-49B9-99BD-D06FC1748572}"/>
    <hyperlink ref="K13" r:id="rId369" xr:uid="{7D8C98D7-F7F2-4BCA-992C-D4242EE51119}"/>
    <hyperlink ref="B6" r:id="rId370" xr:uid="{5E20484A-05CA-43B0-8B69-4023D67206FA}"/>
    <hyperlink ref="K6" r:id="rId371" xr:uid="{340988E1-B319-4FED-B66B-8CD1E44986FB}"/>
    <hyperlink ref="B5" r:id="rId372" xr:uid="{285C6EF9-122F-4C8B-B68A-1E1A824DE061}"/>
    <hyperlink ref="K5" r:id="rId373" xr:uid="{4530C64B-1E47-4DBD-8287-9124FF4F8CD8}"/>
    <hyperlink ref="B7" r:id="rId374" xr:uid="{ABFD89BE-E434-4077-8E80-680E7F10C822}"/>
    <hyperlink ref="K7" r:id="rId375" xr:uid="{959855A8-018A-4221-B9F0-A44D575C0392}"/>
    <hyperlink ref="B10" r:id="rId376" xr:uid="{4D73B904-BD62-4986-86AE-C52C49876C0D}"/>
    <hyperlink ref="K10" r:id="rId377" xr:uid="{11CEA31F-D96A-4A12-9B64-6ECC8749734A}"/>
  </hyperlinks>
  <pageMargins left="0.7" right="0.7" top="0.75" bottom="0.75" header="0.3" footer="0.3"/>
  <pageSetup paperSize="9" scale="37" fitToHeight="0" orientation="landscape" horizontalDpi="300" verticalDpi="300" r:id="rId378"/>
  <drawing r:id="rId379"/>
  <tableParts count="1">
    <tablePart r:id="rId380"/>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G11"/>
  <sheetViews>
    <sheetView zoomScaleNormal="100" workbookViewId="0">
      <pane ySplit="6" topLeftCell="A7" activePane="bottomLeft" state="frozen"/>
      <selection pane="bottomLeft" activeCell="C4" sqref="C4"/>
    </sheetView>
  </sheetViews>
  <sheetFormatPr baseColWidth="10" defaultRowHeight="15"/>
  <cols>
    <col min="1" max="1" width="7.875" style="250" customWidth="1"/>
    <col min="2" max="2" width="18.125" style="250" customWidth="1"/>
    <col min="3" max="3" width="60.5" style="250" customWidth="1"/>
    <col min="4" max="27" width="4.625" style="250" customWidth="1"/>
    <col min="28" max="28" width="3.5" style="250" bestFit="1" customWidth="1"/>
    <col min="29" max="29" width="20.75" style="256" bestFit="1" customWidth="1"/>
    <col min="30" max="30" width="27" style="250" bestFit="1" customWidth="1"/>
    <col min="31" max="16384" width="11" style="250"/>
  </cols>
  <sheetData>
    <row r="1" spans="1:163" s="243" customFormat="1" ht="25.5" customHeight="1">
      <c r="A1" s="242"/>
      <c r="E1" s="244"/>
      <c r="EW1" s="245"/>
      <c r="EX1" s="245"/>
      <c r="EY1" s="245"/>
      <c r="EZ1" s="245"/>
      <c r="FA1" s="245"/>
      <c r="FB1" s="245"/>
      <c r="FC1" s="245"/>
      <c r="FD1" s="245"/>
      <c r="FE1" s="245"/>
      <c r="FF1" s="245"/>
      <c r="FG1" s="245"/>
    </row>
    <row r="2" spans="1:163" s="243" customFormat="1" ht="32.25" customHeight="1">
      <c r="A2" s="304" t="s">
        <v>18</v>
      </c>
      <c r="B2" s="304"/>
      <c r="C2" s="304"/>
      <c r="D2" s="304"/>
      <c r="E2" s="304"/>
      <c r="F2" s="304"/>
      <c r="G2" s="304"/>
      <c r="H2" s="304"/>
      <c r="I2" s="304"/>
      <c r="J2" s="304"/>
      <c r="K2" s="304"/>
      <c r="L2" s="304"/>
      <c r="M2" s="304"/>
      <c r="N2" s="304"/>
      <c r="O2" s="304"/>
      <c r="P2" s="304"/>
      <c r="Q2" s="304"/>
      <c r="R2" s="304"/>
      <c r="S2" s="304"/>
      <c r="T2" s="304"/>
      <c r="U2" s="304"/>
      <c r="V2" s="304"/>
      <c r="W2" s="304"/>
      <c r="X2" s="304"/>
      <c r="Y2" s="304"/>
      <c r="Z2" s="304"/>
      <c r="AA2" s="304"/>
      <c r="AB2" s="304"/>
      <c r="AC2" s="304"/>
      <c r="EW2" s="245"/>
      <c r="EX2" s="245"/>
      <c r="EY2" s="245"/>
      <c r="EZ2" s="245"/>
      <c r="FA2" s="245"/>
      <c r="FB2" s="245"/>
      <c r="FC2" s="245"/>
      <c r="FD2" s="245"/>
      <c r="FE2" s="245"/>
      <c r="FF2" s="245"/>
      <c r="FG2" s="245"/>
    </row>
    <row r="3" spans="1:163" s="243" customFormat="1" ht="18.75" customHeight="1">
      <c r="A3" s="305" t="s">
        <v>13</v>
      </c>
      <c r="B3" s="305"/>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EW3" s="245"/>
      <c r="EX3" s="245"/>
      <c r="EY3" s="245"/>
      <c r="EZ3" s="245"/>
      <c r="FA3" s="245"/>
      <c r="FB3" s="245"/>
      <c r="FC3" s="245"/>
      <c r="FD3" s="245"/>
      <c r="FE3" s="245"/>
      <c r="FF3" s="245"/>
      <c r="FG3" s="245"/>
    </row>
    <row r="4" spans="1:163" s="243" customFormat="1" ht="19.5" customHeight="1">
      <c r="A4" s="246"/>
      <c r="B4" s="247" t="s">
        <v>14</v>
      </c>
      <c r="C4" s="32" t="s">
        <v>811</v>
      </c>
      <c r="D4" s="248"/>
      <c r="E4" s="249"/>
      <c r="F4" s="248"/>
      <c r="EW4" s="245"/>
      <c r="EX4" s="245"/>
      <c r="EY4" s="245"/>
      <c r="EZ4" s="245"/>
      <c r="FA4" s="245"/>
      <c r="FB4" s="245"/>
      <c r="FC4" s="245"/>
      <c r="FD4" s="245"/>
      <c r="FE4" s="245"/>
      <c r="FF4" s="245"/>
      <c r="FG4" s="245"/>
    </row>
    <row r="5" spans="1:163" ht="22.5" customHeight="1">
      <c r="A5" s="306" t="s">
        <v>2</v>
      </c>
      <c r="B5" s="306" t="s">
        <v>745</v>
      </c>
      <c r="C5" s="306" t="s">
        <v>6</v>
      </c>
      <c r="D5" s="306" t="s">
        <v>746</v>
      </c>
      <c r="E5" s="306"/>
      <c r="F5" s="306"/>
      <c r="G5" s="306"/>
      <c r="H5" s="306"/>
      <c r="I5" s="306"/>
      <c r="J5" s="306"/>
      <c r="K5" s="306"/>
      <c r="L5" s="306"/>
      <c r="M5" s="306"/>
      <c r="N5" s="306"/>
      <c r="O5" s="306"/>
      <c r="P5" s="306"/>
      <c r="Q5" s="306"/>
      <c r="R5" s="306"/>
      <c r="S5" s="306"/>
      <c r="T5" s="306"/>
      <c r="U5" s="306"/>
      <c r="V5" s="306"/>
      <c r="W5" s="306"/>
      <c r="X5" s="306"/>
      <c r="Y5" s="306"/>
      <c r="Z5" s="306"/>
      <c r="AA5" s="306"/>
      <c r="AB5" s="306"/>
      <c r="AC5" s="306" t="s">
        <v>7</v>
      </c>
      <c r="AD5" s="297" t="s">
        <v>8</v>
      </c>
    </row>
    <row r="6" spans="1:163" ht="126.75" customHeight="1">
      <c r="A6" s="306"/>
      <c r="B6" s="306"/>
      <c r="C6" s="306"/>
      <c r="D6" s="259" t="s">
        <v>747</v>
      </c>
      <c r="E6" s="259" t="s">
        <v>1008</v>
      </c>
      <c r="F6" s="259" t="s">
        <v>1009</v>
      </c>
      <c r="G6" s="259" t="s">
        <v>34</v>
      </c>
      <c r="H6" s="259" t="s">
        <v>56</v>
      </c>
      <c r="I6" s="259" t="s">
        <v>57</v>
      </c>
      <c r="J6" s="259" t="s">
        <v>58</v>
      </c>
      <c r="K6" s="259" t="s">
        <v>59</v>
      </c>
      <c r="L6" s="259" t="s">
        <v>1010</v>
      </c>
      <c r="M6" s="259" t="s">
        <v>33</v>
      </c>
      <c r="N6" s="259" t="s">
        <v>1011</v>
      </c>
      <c r="O6" s="259" t="s">
        <v>35</v>
      </c>
      <c r="P6" s="259" t="s">
        <v>62</v>
      </c>
      <c r="Q6" s="259" t="s">
        <v>63</v>
      </c>
      <c r="R6" s="259" t="s">
        <v>64</v>
      </c>
      <c r="S6" s="259" t="s">
        <v>1012</v>
      </c>
      <c r="T6" s="259" t="s">
        <v>36</v>
      </c>
      <c r="U6" s="259" t="s">
        <v>66</v>
      </c>
      <c r="V6" s="259" t="s">
        <v>32</v>
      </c>
      <c r="W6" s="259" t="s">
        <v>67</v>
      </c>
      <c r="X6" s="259" t="s">
        <v>749</v>
      </c>
      <c r="Y6" s="259" t="s">
        <v>69</v>
      </c>
      <c r="Z6" s="259" t="s">
        <v>1039</v>
      </c>
      <c r="AA6" s="259" t="s">
        <v>71</v>
      </c>
      <c r="AB6" s="260" t="s">
        <v>750</v>
      </c>
      <c r="AC6" s="306"/>
      <c r="AD6" s="297"/>
    </row>
    <row r="7" spans="1:163" ht="108" customHeight="1">
      <c r="A7" s="261">
        <v>1</v>
      </c>
      <c r="B7" s="262" t="s">
        <v>751</v>
      </c>
      <c r="C7" s="317" t="s">
        <v>1037</v>
      </c>
      <c r="D7" s="263">
        <v>8</v>
      </c>
      <c r="E7" s="264">
        <v>5</v>
      </c>
      <c r="F7" s="264">
        <v>5</v>
      </c>
      <c r="G7" s="264">
        <v>15</v>
      </c>
      <c r="H7" s="264">
        <v>14</v>
      </c>
      <c r="I7" s="264">
        <v>21</v>
      </c>
      <c r="J7" s="264">
        <v>18</v>
      </c>
      <c r="K7" s="264">
        <v>2</v>
      </c>
      <c r="L7" s="264">
        <v>19</v>
      </c>
      <c r="M7" s="264"/>
      <c r="N7" s="264">
        <v>22</v>
      </c>
      <c r="O7" s="264">
        <v>9</v>
      </c>
      <c r="P7" s="264">
        <v>14</v>
      </c>
      <c r="Q7" s="264">
        <v>14</v>
      </c>
      <c r="R7" s="264">
        <v>34</v>
      </c>
      <c r="S7" s="264">
        <v>4</v>
      </c>
      <c r="T7" s="264">
        <v>7</v>
      </c>
      <c r="U7" s="264">
        <v>8</v>
      </c>
      <c r="V7" s="264">
        <v>35</v>
      </c>
      <c r="W7" s="264">
        <v>7</v>
      </c>
      <c r="X7" s="264">
        <v>18</v>
      </c>
      <c r="Y7" s="264">
        <v>1</v>
      </c>
      <c r="Z7" s="264"/>
      <c r="AA7" s="264">
        <v>2</v>
      </c>
      <c r="AB7" s="251">
        <f>SUM(D7:AA7)</f>
        <v>282</v>
      </c>
      <c r="AC7" s="265" t="s">
        <v>288</v>
      </c>
      <c r="AD7" s="298" t="s">
        <v>752</v>
      </c>
    </row>
    <row r="8" spans="1:163" ht="105" customHeight="1">
      <c r="A8" s="252">
        <v>2</v>
      </c>
      <c r="B8" s="253" t="s">
        <v>753</v>
      </c>
      <c r="C8" s="318" t="s">
        <v>1038</v>
      </c>
      <c r="D8" s="266">
        <v>3</v>
      </c>
      <c r="E8" s="267"/>
      <c r="F8" s="267">
        <v>1</v>
      </c>
      <c r="G8" s="267">
        <v>5</v>
      </c>
      <c r="H8" s="267">
        <v>1</v>
      </c>
      <c r="I8" s="267"/>
      <c r="J8" s="267"/>
      <c r="K8" s="267"/>
      <c r="L8" s="267">
        <v>1</v>
      </c>
      <c r="M8" s="267">
        <v>1</v>
      </c>
      <c r="N8" s="267">
        <v>1</v>
      </c>
      <c r="O8" s="267"/>
      <c r="P8" s="267">
        <v>1</v>
      </c>
      <c r="Q8" s="267">
        <v>2</v>
      </c>
      <c r="R8" s="267"/>
      <c r="S8" s="267"/>
      <c r="T8" s="267">
        <v>1</v>
      </c>
      <c r="U8" s="267"/>
      <c r="V8" s="267">
        <v>10</v>
      </c>
      <c r="W8" s="267">
        <v>2</v>
      </c>
      <c r="X8" s="267">
        <v>1</v>
      </c>
      <c r="Y8" s="267"/>
      <c r="Z8" s="267"/>
      <c r="AA8" s="267">
        <v>1</v>
      </c>
      <c r="AB8" s="268">
        <f>SUM(D8:AA8)</f>
        <v>31</v>
      </c>
      <c r="AC8" s="254" t="s">
        <v>288</v>
      </c>
      <c r="AD8" s="298"/>
    </row>
    <row r="9" spans="1:163" ht="105" customHeight="1">
      <c r="A9" s="261">
        <v>3</v>
      </c>
      <c r="B9" s="262" t="s">
        <v>754</v>
      </c>
      <c r="C9" s="317" t="s">
        <v>1038</v>
      </c>
      <c r="D9" s="269"/>
      <c r="E9" s="270">
        <v>1</v>
      </c>
      <c r="F9" s="270"/>
      <c r="G9" s="270">
        <v>1</v>
      </c>
      <c r="H9" s="270">
        <v>4</v>
      </c>
      <c r="I9" s="270">
        <v>6</v>
      </c>
      <c r="J9" s="270">
        <v>3</v>
      </c>
      <c r="K9" s="261">
        <v>1</v>
      </c>
      <c r="L9" s="270">
        <v>1</v>
      </c>
      <c r="M9" s="270"/>
      <c r="N9" s="270">
        <v>4</v>
      </c>
      <c r="O9" s="270">
        <v>1</v>
      </c>
      <c r="P9" s="270">
        <v>1</v>
      </c>
      <c r="Q9" s="270">
        <v>1</v>
      </c>
      <c r="R9" s="270">
        <v>2</v>
      </c>
      <c r="S9" s="270"/>
      <c r="T9" s="270">
        <v>2</v>
      </c>
      <c r="U9" s="270">
        <v>1</v>
      </c>
      <c r="V9" s="270">
        <v>9</v>
      </c>
      <c r="W9" s="270">
        <v>4</v>
      </c>
      <c r="X9" s="270">
        <v>6</v>
      </c>
      <c r="Y9" s="270">
        <v>1</v>
      </c>
      <c r="Z9" s="270">
        <v>1</v>
      </c>
      <c r="AA9" s="270">
        <v>2</v>
      </c>
      <c r="AB9" s="251">
        <f>SUM(D9:AA9)</f>
        <v>52</v>
      </c>
      <c r="AC9" s="265" t="s">
        <v>288</v>
      </c>
      <c r="AD9" s="298"/>
    </row>
    <row r="10" spans="1:163" ht="105" customHeight="1">
      <c r="A10" s="252">
        <v>4</v>
      </c>
      <c r="B10" s="253" t="s">
        <v>755</v>
      </c>
      <c r="C10" s="318" t="s">
        <v>1038</v>
      </c>
      <c r="D10" s="271">
        <v>2</v>
      </c>
      <c r="E10" s="267"/>
      <c r="F10" s="267">
        <v>1</v>
      </c>
      <c r="G10" s="267">
        <v>3</v>
      </c>
      <c r="H10" s="267">
        <v>5</v>
      </c>
      <c r="I10" s="267">
        <v>10</v>
      </c>
      <c r="J10" s="267">
        <v>2</v>
      </c>
      <c r="K10" s="267">
        <v>1</v>
      </c>
      <c r="L10" s="267">
        <v>13</v>
      </c>
      <c r="M10" s="267">
        <v>1</v>
      </c>
      <c r="N10" s="267">
        <v>2</v>
      </c>
      <c r="O10" s="267">
        <v>1</v>
      </c>
      <c r="P10" s="267">
        <v>6</v>
      </c>
      <c r="Q10" s="267">
        <v>1</v>
      </c>
      <c r="R10" s="267"/>
      <c r="S10" s="267"/>
      <c r="T10" s="267">
        <v>3</v>
      </c>
      <c r="U10" s="267">
        <v>2</v>
      </c>
      <c r="V10" s="267">
        <v>16</v>
      </c>
      <c r="W10" s="267">
        <v>2</v>
      </c>
      <c r="X10" s="267">
        <v>3</v>
      </c>
      <c r="Y10" s="267"/>
      <c r="Z10" s="267"/>
      <c r="AA10" s="267"/>
      <c r="AB10" s="268">
        <f>SUM(D10:AA10)</f>
        <v>74</v>
      </c>
      <c r="AC10" s="254" t="s">
        <v>288</v>
      </c>
      <c r="AD10" s="298"/>
    </row>
    <row r="11" spans="1:163" ht="21.75" customHeight="1">
      <c r="A11" s="301" t="s">
        <v>756</v>
      </c>
      <c r="B11" s="302"/>
      <c r="C11" s="303"/>
      <c r="D11" s="255">
        <f>SUM(D7:D10)</f>
        <v>13</v>
      </c>
      <c r="E11" s="255">
        <f t="shared" ref="E11:AA11" si="0">SUM(E7:E10)</f>
        <v>6</v>
      </c>
      <c r="F11" s="255">
        <f t="shared" si="0"/>
        <v>7</v>
      </c>
      <c r="G11" s="255">
        <f t="shared" si="0"/>
        <v>24</v>
      </c>
      <c r="H11" s="255">
        <f t="shared" si="0"/>
        <v>24</v>
      </c>
      <c r="I11" s="255">
        <f t="shared" si="0"/>
        <v>37</v>
      </c>
      <c r="J11" s="255">
        <f t="shared" si="0"/>
        <v>23</v>
      </c>
      <c r="K11" s="255">
        <f t="shared" si="0"/>
        <v>4</v>
      </c>
      <c r="L11" s="255">
        <f t="shared" si="0"/>
        <v>34</v>
      </c>
      <c r="M11" s="255">
        <f t="shared" si="0"/>
        <v>2</v>
      </c>
      <c r="N11" s="255">
        <f t="shared" si="0"/>
        <v>29</v>
      </c>
      <c r="O11" s="255">
        <f t="shared" si="0"/>
        <v>11</v>
      </c>
      <c r="P11" s="255">
        <f t="shared" si="0"/>
        <v>22</v>
      </c>
      <c r="Q11" s="255">
        <f t="shared" si="0"/>
        <v>18</v>
      </c>
      <c r="R11" s="255">
        <f t="shared" si="0"/>
        <v>36</v>
      </c>
      <c r="S11" s="255">
        <f t="shared" si="0"/>
        <v>4</v>
      </c>
      <c r="T11" s="255">
        <f t="shared" si="0"/>
        <v>13</v>
      </c>
      <c r="U11" s="255">
        <f t="shared" si="0"/>
        <v>11</v>
      </c>
      <c r="V11" s="255">
        <f t="shared" si="0"/>
        <v>70</v>
      </c>
      <c r="W11" s="255">
        <f t="shared" si="0"/>
        <v>15</v>
      </c>
      <c r="X11" s="255">
        <f t="shared" si="0"/>
        <v>28</v>
      </c>
      <c r="Y11" s="255">
        <f t="shared" si="0"/>
        <v>2</v>
      </c>
      <c r="Z11" s="255"/>
      <c r="AA11" s="255">
        <f t="shared" si="0"/>
        <v>5</v>
      </c>
      <c r="AB11" s="299"/>
      <c r="AC11" s="300"/>
      <c r="AD11" s="298"/>
    </row>
  </sheetData>
  <mergeCells count="11">
    <mergeCell ref="AD5:AD6"/>
    <mergeCell ref="AD7:AD11"/>
    <mergeCell ref="AB11:AC11"/>
    <mergeCell ref="A11:C11"/>
    <mergeCell ref="A2:AC2"/>
    <mergeCell ref="A3:AC3"/>
    <mergeCell ref="A5:A6"/>
    <mergeCell ref="B5:B6"/>
    <mergeCell ref="C5:C6"/>
    <mergeCell ref="AC5:AC6"/>
    <mergeCell ref="D5:AB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7"/>
  <dimension ref="A1:I51"/>
  <sheetViews>
    <sheetView zoomScaleNormal="100" workbookViewId="0">
      <selection activeCell="C4" sqref="C4"/>
    </sheetView>
  </sheetViews>
  <sheetFormatPr baseColWidth="10" defaultColWidth="11" defaultRowHeight="14.25"/>
  <cols>
    <col min="1" max="1" width="3.25" style="3" customWidth="1"/>
    <col min="2" max="2" width="14.25" style="3" customWidth="1"/>
    <col min="3" max="3" width="18.25" style="3" customWidth="1"/>
    <col min="4" max="4" width="12.25" style="3" customWidth="1"/>
    <col min="5" max="5" width="16" style="3" customWidth="1"/>
    <col min="6" max="6" width="52.375" style="3" customWidth="1"/>
    <col min="7" max="7" width="14.25" style="3" customWidth="1"/>
    <col min="8" max="8" width="18.375" style="3" customWidth="1"/>
    <col min="9" max="9" width="25.375" style="3" customWidth="1"/>
    <col min="10" max="16384" width="11" style="3"/>
  </cols>
  <sheetData>
    <row r="1" spans="1:9" ht="21.75" customHeight="1">
      <c r="A1" s="10"/>
      <c r="B1" s="10"/>
      <c r="C1" s="307"/>
      <c r="D1" s="307"/>
      <c r="E1" s="307"/>
      <c r="F1" s="307"/>
      <c r="G1" s="307"/>
      <c r="H1" s="307"/>
    </row>
    <row r="2" spans="1:9" ht="48" customHeight="1">
      <c r="C2" s="28" t="s">
        <v>76</v>
      </c>
      <c r="D2" s="309" t="s">
        <v>77</v>
      </c>
      <c r="E2" s="309"/>
      <c r="F2" s="309"/>
      <c r="G2" s="309"/>
      <c r="H2" s="309"/>
    </row>
    <row r="3" spans="1:9" ht="21" customHeight="1">
      <c r="A3" s="11"/>
      <c r="B3" s="11"/>
      <c r="C3" s="308" t="s">
        <v>15</v>
      </c>
      <c r="D3" s="308"/>
      <c r="E3" s="308"/>
      <c r="F3" s="308"/>
      <c r="G3" s="308"/>
      <c r="H3" s="308"/>
    </row>
    <row r="4" spans="1:9" ht="21" customHeight="1">
      <c r="A4" s="10"/>
      <c r="B4" s="9" t="s">
        <v>14</v>
      </c>
      <c r="C4" s="32" t="s">
        <v>811</v>
      </c>
      <c r="E4" s="2"/>
      <c r="F4" s="12"/>
      <c r="G4" s="12"/>
      <c r="H4" s="12"/>
    </row>
    <row r="5" spans="1:9" ht="16.350000000000001" customHeight="1"/>
    <row r="6" spans="1:9" ht="15.75" customHeight="1"/>
    <row r="7" spans="1:9" ht="16.350000000000001" customHeight="1"/>
    <row r="8" spans="1:9" ht="16.350000000000001" customHeight="1"/>
    <row r="9" spans="1:9" ht="16.350000000000001" customHeight="1"/>
    <row r="10" spans="1:9" ht="16.350000000000001" customHeight="1"/>
    <row r="11" spans="1:9" ht="16.350000000000001" customHeight="1"/>
    <row r="12" spans="1:9" ht="16.350000000000001" customHeight="1"/>
    <row r="13" spans="1:9" ht="16.350000000000001" customHeight="1"/>
    <row r="14" spans="1:9" ht="16.350000000000001" customHeight="1"/>
    <row r="15" spans="1:9" ht="16.350000000000001" customHeight="1"/>
    <row r="16" spans="1:9" ht="16.350000000000001" customHeight="1">
      <c r="I16" s="7"/>
    </row>
    <row r="17" spans="9:9" ht="16.350000000000001" customHeight="1">
      <c r="I17" s="7"/>
    </row>
    <row r="18" spans="9:9" ht="16.350000000000001" customHeight="1">
      <c r="I18" s="7"/>
    </row>
    <row r="19" spans="9:9" ht="16.350000000000001" customHeight="1">
      <c r="I19" s="7"/>
    </row>
    <row r="20" spans="9:9" ht="16.350000000000001" customHeight="1"/>
    <row r="21" spans="9:9" ht="16.350000000000001" customHeight="1"/>
    <row r="22" spans="9:9" ht="16.350000000000001" customHeight="1"/>
    <row r="23" spans="9:9" ht="16.350000000000001" customHeight="1"/>
    <row r="24" spans="9:9" ht="16.350000000000001" customHeight="1"/>
    <row r="25" spans="9:9" ht="16.350000000000001" customHeight="1"/>
    <row r="26" spans="9:9" ht="16.350000000000001" customHeight="1"/>
    <row r="27" spans="9:9" ht="16.350000000000001" customHeight="1"/>
    <row r="28" spans="9:9" ht="16.149999999999999" customHeight="1"/>
    <row r="29" spans="9:9" ht="16.350000000000001" customHeight="1"/>
    <row r="30" spans="9:9" ht="16.350000000000001" customHeight="1"/>
    <row r="31" spans="9:9" ht="16.350000000000001" customHeight="1"/>
    <row r="32" spans="9:9" ht="16.350000000000001" customHeight="1"/>
    <row r="33" ht="16.350000000000001" customHeight="1"/>
    <row r="34" ht="16.350000000000001" customHeight="1"/>
    <row r="35" ht="16.350000000000001" customHeight="1"/>
    <row r="36" ht="16.350000000000001" customHeight="1"/>
    <row r="37" ht="16.350000000000001" customHeight="1"/>
    <row r="38" ht="16.350000000000001" customHeight="1"/>
    <row r="39" ht="16.350000000000001" customHeight="1"/>
    <row r="40" ht="16.350000000000001" customHeight="1"/>
    <row r="41" ht="16.350000000000001" customHeight="1"/>
    <row r="42" ht="16.350000000000001" customHeight="1"/>
    <row r="43" ht="16.350000000000001" customHeight="1"/>
    <row r="44" ht="16.350000000000001" customHeight="1"/>
    <row r="45" ht="16.350000000000001" customHeight="1"/>
    <row r="46" ht="16.350000000000001" customHeight="1"/>
    <row r="47" ht="16.350000000000001" customHeight="1"/>
    <row r="48" ht="16.350000000000001" customHeight="1"/>
    <row r="50" spans="1:8" ht="20.45" customHeight="1">
      <c r="A50" s="26" t="s">
        <v>2</v>
      </c>
      <c r="B50" s="26" t="s">
        <v>120</v>
      </c>
      <c r="C50" s="26" t="s">
        <v>113</v>
      </c>
      <c r="D50" s="26" t="s">
        <v>14</v>
      </c>
      <c r="E50" s="26" t="s">
        <v>5</v>
      </c>
      <c r="F50" s="26" t="s">
        <v>6</v>
      </c>
      <c r="G50" s="26" t="s">
        <v>7</v>
      </c>
      <c r="H50" s="89" t="s">
        <v>8</v>
      </c>
    </row>
    <row r="51" spans="1:8" ht="114" customHeight="1">
      <c r="A51" s="81">
        <v>1</v>
      </c>
      <c r="B51" s="82" t="s">
        <v>150</v>
      </c>
      <c r="C51" s="77" t="s">
        <v>687</v>
      </c>
      <c r="D51" s="78">
        <v>45925</v>
      </c>
      <c r="E51" s="79" t="s">
        <v>114</v>
      </c>
      <c r="F51" s="83" t="s">
        <v>949</v>
      </c>
      <c r="G51" s="80" t="s">
        <v>117</v>
      </c>
      <c r="H51" s="58" t="s">
        <v>133</v>
      </c>
    </row>
  </sheetData>
  <mergeCells count="3">
    <mergeCell ref="C1:H1"/>
    <mergeCell ref="C3:H3"/>
    <mergeCell ref="D2:H2"/>
  </mergeCells>
  <phoneticPr fontId="119" type="noConversion"/>
  <pageMargins left="0.7" right="0.7" top="0.75" bottom="0.75" header="0.3" footer="0.3"/>
  <pageSetup scale="55" orientation="portrait" horizontalDpi="4294967295" verticalDpi="4294967295"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66"/>
  <sheetViews>
    <sheetView showGridLines="0" zoomScale="90" zoomScaleNormal="90" workbookViewId="0">
      <selection activeCell="C4" sqref="C4"/>
    </sheetView>
  </sheetViews>
  <sheetFormatPr baseColWidth="10" defaultColWidth="11" defaultRowHeight="14.25"/>
  <cols>
    <col min="1" max="1" width="4.375" customWidth="1"/>
    <col min="2" max="2" width="14.25" customWidth="1"/>
    <col min="3" max="3" width="19.375" customWidth="1"/>
    <col min="4" max="4" width="12.5" customWidth="1"/>
    <col min="5" max="5" width="14.5" customWidth="1"/>
    <col min="6" max="6" width="41.5" bestFit="1" customWidth="1"/>
    <col min="7" max="7" width="13.5" customWidth="1"/>
    <col min="8" max="8" width="19.25" customWidth="1"/>
  </cols>
  <sheetData>
    <row r="1" spans="1:19" ht="15">
      <c r="A1" s="95"/>
      <c r="B1" s="95"/>
      <c r="C1" s="95"/>
      <c r="E1" s="95"/>
      <c r="F1" s="95"/>
      <c r="G1" s="95"/>
      <c r="H1" s="3"/>
      <c r="I1" s="3"/>
      <c r="J1" s="3"/>
      <c r="K1" s="3"/>
      <c r="L1" s="3"/>
      <c r="M1" s="3"/>
      <c r="N1" s="3"/>
      <c r="O1" s="3"/>
      <c r="P1" s="3"/>
      <c r="Q1" s="3"/>
      <c r="R1" s="3"/>
      <c r="S1" s="3"/>
    </row>
    <row r="2" spans="1:19" ht="39.75" customHeight="1">
      <c r="A2" s="310" t="s">
        <v>30</v>
      </c>
      <c r="B2" s="311"/>
      <c r="C2" s="311"/>
      <c r="D2" s="311"/>
      <c r="E2" s="311"/>
      <c r="F2" s="311"/>
      <c r="G2" s="311"/>
      <c r="H2" s="3"/>
      <c r="I2" s="3"/>
      <c r="J2" s="3"/>
      <c r="K2" s="3"/>
      <c r="L2" s="3"/>
      <c r="M2" s="3"/>
      <c r="N2" s="3"/>
      <c r="O2" s="3"/>
      <c r="P2" s="3"/>
      <c r="Q2" s="3"/>
      <c r="R2" s="3"/>
      <c r="S2" s="3"/>
    </row>
    <row r="3" spans="1:19" ht="27.75" customHeight="1">
      <c r="A3" s="312" t="s">
        <v>31</v>
      </c>
      <c r="B3" s="312"/>
      <c r="C3" s="312"/>
      <c r="D3" s="312"/>
      <c r="E3" s="312"/>
      <c r="F3" s="312"/>
      <c r="G3" s="312"/>
      <c r="H3" s="3"/>
      <c r="I3" s="3"/>
      <c r="J3" s="3"/>
      <c r="K3" s="3"/>
      <c r="L3" s="3"/>
      <c r="M3" s="3"/>
      <c r="N3" s="3"/>
      <c r="O3" s="3"/>
      <c r="P3" s="3"/>
      <c r="Q3" s="3"/>
      <c r="R3" s="3"/>
      <c r="S3" s="3"/>
    </row>
    <row r="4" spans="1:19" ht="15">
      <c r="B4" s="39" t="s">
        <v>14</v>
      </c>
      <c r="C4" s="32" t="s">
        <v>811</v>
      </c>
      <c r="D4" s="96"/>
      <c r="E4" s="95"/>
      <c r="F4" s="95"/>
      <c r="G4" s="95"/>
      <c r="H4" s="3"/>
      <c r="I4" s="3"/>
      <c r="J4" s="3"/>
      <c r="K4" s="3"/>
      <c r="L4" s="3"/>
      <c r="M4" s="3"/>
      <c r="N4" s="3"/>
      <c r="O4" s="3"/>
      <c r="P4" s="3"/>
      <c r="Q4" s="3"/>
      <c r="R4" s="3"/>
      <c r="S4" s="3"/>
    </row>
    <row r="5" spans="1:19">
      <c r="H5" s="3"/>
      <c r="I5" s="3"/>
      <c r="J5" s="3"/>
      <c r="K5" s="3"/>
      <c r="L5" s="3"/>
      <c r="M5" s="3"/>
      <c r="N5" s="3"/>
      <c r="O5" s="3"/>
      <c r="P5" s="3"/>
      <c r="Q5" s="3"/>
      <c r="R5" s="3"/>
      <c r="S5" s="3"/>
    </row>
    <row r="6" spans="1:19">
      <c r="H6" s="3"/>
      <c r="I6" s="3"/>
      <c r="J6" s="3"/>
      <c r="K6" s="3"/>
      <c r="L6" s="3"/>
      <c r="M6" s="3"/>
      <c r="N6" s="3"/>
      <c r="O6" s="3"/>
      <c r="P6" s="3"/>
      <c r="Q6" s="3"/>
      <c r="R6" s="3"/>
      <c r="S6" s="3"/>
    </row>
    <row r="7" spans="1:19">
      <c r="H7" s="3"/>
      <c r="I7" s="3"/>
      <c r="J7" s="3"/>
      <c r="K7" s="3"/>
      <c r="L7" s="3"/>
      <c r="M7" s="3"/>
      <c r="N7" s="3"/>
      <c r="O7" s="3"/>
      <c r="P7" s="3"/>
      <c r="Q7" s="3"/>
      <c r="R7" s="3"/>
      <c r="S7" s="3"/>
    </row>
    <row r="8" spans="1:19">
      <c r="H8" s="3"/>
      <c r="I8" s="3"/>
      <c r="J8" s="3"/>
      <c r="K8" s="3"/>
      <c r="L8" s="3"/>
      <c r="M8" s="3"/>
      <c r="N8" s="3"/>
      <c r="O8" s="3"/>
      <c r="P8" s="3"/>
      <c r="Q8" s="3"/>
      <c r="R8" s="3"/>
      <c r="S8" s="3"/>
    </row>
    <row r="9" spans="1:19">
      <c r="H9" s="3"/>
      <c r="I9" s="3"/>
      <c r="J9" s="3"/>
      <c r="K9" s="3"/>
      <c r="L9" s="3"/>
      <c r="M9" s="3"/>
      <c r="N9" s="3"/>
      <c r="O9" s="3"/>
      <c r="P9" s="3"/>
      <c r="Q9" s="3"/>
      <c r="R9" s="3"/>
      <c r="S9" s="3"/>
    </row>
    <row r="10" spans="1:19">
      <c r="H10" s="3"/>
      <c r="I10" s="3"/>
      <c r="J10" s="3"/>
      <c r="K10" s="3"/>
      <c r="L10" s="3"/>
      <c r="M10" s="3"/>
      <c r="N10" s="3"/>
      <c r="O10" s="3"/>
      <c r="P10" s="3"/>
      <c r="Q10" s="3"/>
      <c r="R10" s="3"/>
      <c r="S10" s="3"/>
    </row>
    <row r="11" spans="1:19">
      <c r="H11" s="3"/>
      <c r="I11" s="3"/>
      <c r="J11" s="3"/>
      <c r="K11" s="3"/>
      <c r="L11" s="3"/>
      <c r="M11" s="3"/>
      <c r="N11" s="3"/>
      <c r="O11" s="3"/>
      <c r="P11" s="3"/>
      <c r="Q11" s="3"/>
      <c r="R11" s="3"/>
      <c r="S11" s="3"/>
    </row>
    <row r="12" spans="1:19">
      <c r="H12" s="3"/>
      <c r="I12" s="3"/>
      <c r="J12" s="3"/>
      <c r="K12" s="3"/>
      <c r="L12" s="3"/>
      <c r="M12" s="3"/>
      <c r="N12" s="3"/>
      <c r="O12" s="3"/>
      <c r="P12" s="3"/>
      <c r="Q12" s="3"/>
      <c r="R12" s="3"/>
      <c r="S12" s="3"/>
    </row>
    <row r="13" spans="1:19">
      <c r="H13" s="3"/>
      <c r="I13" s="3"/>
      <c r="J13" s="3"/>
      <c r="K13" s="3"/>
      <c r="L13" s="3"/>
      <c r="M13" s="3"/>
      <c r="N13" s="3"/>
      <c r="O13" s="3"/>
      <c r="P13" s="3"/>
      <c r="Q13" s="3"/>
      <c r="R13" s="3"/>
      <c r="S13" s="3"/>
    </row>
    <row r="14" spans="1:19">
      <c r="H14" s="3"/>
      <c r="I14" s="3"/>
      <c r="J14" s="3"/>
      <c r="K14" s="3"/>
      <c r="L14" s="3"/>
      <c r="M14" s="3"/>
      <c r="N14" s="3"/>
      <c r="O14" s="3"/>
      <c r="P14" s="3"/>
      <c r="Q14" s="3"/>
      <c r="R14" s="3"/>
      <c r="S14" s="3"/>
    </row>
    <row r="15" spans="1:19">
      <c r="H15" s="3"/>
      <c r="I15" s="3"/>
      <c r="J15" s="3"/>
      <c r="K15" s="3"/>
      <c r="L15" s="3"/>
      <c r="M15" s="3"/>
      <c r="N15" s="3"/>
      <c r="O15" s="3"/>
      <c r="P15" s="3"/>
      <c r="Q15" s="3"/>
      <c r="R15" s="3"/>
      <c r="S15" s="3"/>
    </row>
    <row r="16" spans="1:19">
      <c r="H16" s="3"/>
      <c r="I16" s="3"/>
      <c r="J16" s="3"/>
      <c r="K16" s="3"/>
      <c r="L16" s="3"/>
      <c r="M16" s="3"/>
      <c r="N16" s="3"/>
      <c r="O16" s="3"/>
      <c r="P16" s="3"/>
      <c r="Q16" s="3"/>
      <c r="R16" s="3"/>
      <c r="S16" s="3"/>
    </row>
    <row r="17" spans="1:19">
      <c r="H17" s="3"/>
      <c r="I17" s="3"/>
      <c r="J17" s="3"/>
      <c r="K17" s="3"/>
      <c r="L17" s="3"/>
      <c r="M17" s="3"/>
      <c r="N17" s="3"/>
      <c r="O17" s="3"/>
      <c r="P17" s="3"/>
      <c r="Q17" s="3"/>
      <c r="R17" s="3"/>
      <c r="S17" s="3"/>
    </row>
    <row r="18" spans="1:19">
      <c r="H18" s="3"/>
      <c r="I18" s="3"/>
      <c r="J18" s="3"/>
      <c r="K18" s="3"/>
      <c r="L18" s="3"/>
      <c r="M18" s="3"/>
      <c r="N18" s="3"/>
      <c r="O18" s="3"/>
      <c r="P18" s="3"/>
      <c r="Q18" s="3"/>
      <c r="R18" s="3"/>
      <c r="S18" s="3"/>
    </row>
    <row r="19" spans="1:19">
      <c r="H19" s="3"/>
      <c r="I19" s="3"/>
      <c r="J19" s="3"/>
      <c r="K19" s="3"/>
      <c r="L19" s="3"/>
      <c r="M19" s="3"/>
      <c r="N19" s="3"/>
      <c r="O19" s="3"/>
      <c r="P19" s="3"/>
      <c r="Q19" s="3"/>
      <c r="R19" s="3"/>
      <c r="S19" s="3"/>
    </row>
    <row r="20" spans="1:19">
      <c r="H20" s="3"/>
      <c r="I20" s="3"/>
      <c r="J20" s="3"/>
      <c r="K20" s="3"/>
      <c r="L20" s="3"/>
      <c r="M20" s="3"/>
      <c r="N20" s="3"/>
      <c r="O20" s="3"/>
      <c r="P20" s="3"/>
      <c r="Q20" s="3"/>
      <c r="R20" s="3"/>
      <c r="S20" s="3"/>
    </row>
    <row r="21" spans="1:19">
      <c r="H21" s="3"/>
      <c r="I21" s="3"/>
      <c r="J21" s="3"/>
      <c r="K21" s="3"/>
      <c r="L21" s="3"/>
      <c r="M21" s="3"/>
      <c r="N21" s="3"/>
      <c r="O21" s="3"/>
      <c r="P21" s="3"/>
      <c r="Q21" s="3"/>
      <c r="R21" s="3"/>
      <c r="S21" s="3"/>
    </row>
    <row r="22" spans="1:19">
      <c r="H22" s="3"/>
      <c r="I22" s="3"/>
      <c r="J22" s="3"/>
      <c r="K22" s="3"/>
      <c r="L22" s="3"/>
      <c r="M22" s="3"/>
      <c r="N22" s="3"/>
      <c r="O22" s="3"/>
      <c r="P22" s="3"/>
      <c r="Q22" s="3"/>
      <c r="R22" s="3"/>
      <c r="S22" s="3"/>
    </row>
    <row r="23" spans="1:19">
      <c r="A23" s="3"/>
      <c r="B23" s="3"/>
      <c r="C23" s="3"/>
      <c r="D23" s="3"/>
      <c r="E23" s="3"/>
      <c r="G23" s="3"/>
      <c r="H23" s="3"/>
      <c r="I23" s="3"/>
      <c r="J23" s="3"/>
      <c r="K23" s="3"/>
      <c r="L23" s="3"/>
      <c r="M23" s="3"/>
      <c r="N23" s="3"/>
      <c r="O23" s="3"/>
      <c r="P23" s="3"/>
      <c r="Q23" s="3"/>
      <c r="R23" s="3"/>
      <c r="S23" s="3"/>
    </row>
    <row r="24" spans="1:19">
      <c r="H24" s="3"/>
    </row>
    <row r="25" spans="1:19">
      <c r="H25" s="3"/>
    </row>
    <row r="26" spans="1:19">
      <c r="H26" s="3"/>
    </row>
    <row r="27" spans="1:19">
      <c r="H27" s="3"/>
    </row>
    <row r="28" spans="1:19">
      <c r="H28" s="3"/>
    </row>
    <row r="29" spans="1:19">
      <c r="H29" s="3"/>
    </row>
    <row r="30" spans="1:19">
      <c r="H30" s="3"/>
    </row>
    <row r="31" spans="1:19">
      <c r="H31" s="3"/>
    </row>
    <row r="32" spans="1:19">
      <c r="H32" s="3"/>
    </row>
    <row r="33" spans="8:13">
      <c r="H33" s="3"/>
    </row>
    <row r="34" spans="8:13">
      <c r="H34" s="3"/>
    </row>
    <row r="35" spans="8:13" ht="15">
      <c r="H35" s="130"/>
    </row>
    <row r="36" spans="8:13">
      <c r="H36" s="3"/>
    </row>
    <row r="37" spans="8:13">
      <c r="H37" s="3"/>
    </row>
    <row r="38" spans="8:13">
      <c r="H38" s="3"/>
      <c r="M38" s="3"/>
    </row>
    <row r="39" spans="8:13">
      <c r="H39" s="3"/>
    </row>
    <row r="40" spans="8:13">
      <c r="H40" s="3"/>
    </row>
    <row r="41" spans="8:13">
      <c r="H41" s="3"/>
    </row>
    <row r="42" spans="8:13">
      <c r="H42" s="3"/>
    </row>
    <row r="43" spans="8:13">
      <c r="H43" s="3"/>
    </row>
    <row r="44" spans="8:13">
      <c r="H44" s="3"/>
    </row>
    <row r="45" spans="8:13">
      <c r="H45" s="3"/>
    </row>
    <row r="46" spans="8:13">
      <c r="H46" s="3"/>
    </row>
    <row r="47" spans="8:13">
      <c r="H47" s="3"/>
    </row>
    <row r="48" spans="8:13">
      <c r="H48" s="3"/>
    </row>
    <row r="50" spans="1:8">
      <c r="A50" s="313"/>
      <c r="B50" s="313"/>
      <c r="C50" s="313"/>
      <c r="D50" s="313"/>
      <c r="E50" s="313"/>
      <c r="F50" s="313"/>
    </row>
    <row r="63" spans="1:8" ht="47.25" customHeight="1">
      <c r="A63" s="240" t="s">
        <v>369</v>
      </c>
      <c r="B63" s="26" t="s">
        <v>120</v>
      </c>
      <c r="C63" s="26" t="s">
        <v>17</v>
      </c>
      <c r="D63" s="26" t="s">
        <v>113</v>
      </c>
      <c r="E63" s="26" t="s">
        <v>5</v>
      </c>
      <c r="F63" s="26" t="s">
        <v>6</v>
      </c>
      <c r="G63" s="26" t="s">
        <v>7</v>
      </c>
      <c r="H63" s="241" t="s">
        <v>8</v>
      </c>
    </row>
    <row r="64" spans="1:8" ht="114.75">
      <c r="A64" s="228">
        <v>3</v>
      </c>
      <c r="B64" s="137" t="s">
        <v>1067</v>
      </c>
      <c r="C64" s="212">
        <v>46072</v>
      </c>
      <c r="D64" s="229" t="s">
        <v>748</v>
      </c>
      <c r="E64" s="230" t="s">
        <v>1065</v>
      </c>
      <c r="F64" s="231" t="s">
        <v>1066</v>
      </c>
      <c r="G64" s="257" t="s">
        <v>782</v>
      </c>
      <c r="H64" s="232" t="s">
        <v>780</v>
      </c>
    </row>
    <row r="65" spans="1:8" ht="89.25">
      <c r="A65" s="228">
        <v>2</v>
      </c>
      <c r="B65" s="137" t="s">
        <v>1064</v>
      </c>
      <c r="C65" s="212">
        <v>46072</v>
      </c>
      <c r="D65" s="229" t="s">
        <v>748</v>
      </c>
      <c r="E65" s="230" t="s">
        <v>781</v>
      </c>
      <c r="F65" s="231" t="s">
        <v>1063</v>
      </c>
      <c r="G65" s="257" t="s">
        <v>782</v>
      </c>
      <c r="H65" s="232" t="s">
        <v>780</v>
      </c>
    </row>
    <row r="66" spans="1:8" ht="66">
      <c r="A66" s="233">
        <v>1</v>
      </c>
      <c r="B66" s="234" t="s">
        <v>784</v>
      </c>
      <c r="C66" s="235">
        <v>46072</v>
      </c>
      <c r="D66" s="236" t="s">
        <v>63</v>
      </c>
      <c r="E66" s="237" t="s">
        <v>783</v>
      </c>
      <c r="F66" s="238" t="s">
        <v>1062</v>
      </c>
      <c r="G66" s="320" t="s">
        <v>1061</v>
      </c>
      <c r="H66" s="239" t="s">
        <v>780</v>
      </c>
    </row>
  </sheetData>
  <mergeCells count="3">
    <mergeCell ref="A2:G2"/>
    <mergeCell ref="A3:G3"/>
    <mergeCell ref="A50:F50"/>
  </mergeCells>
  <phoneticPr fontId="119" type="noConversion"/>
  <pageMargins left="0.7" right="0.7" top="0.75" bottom="0.75" header="0.3" footer="0.3"/>
  <pageSetup orientation="portrait" horizontalDpi="4294967295" verticalDpi="4294967295"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9"/>
  <dimension ref="A1:AI369"/>
  <sheetViews>
    <sheetView zoomScale="98" zoomScaleNormal="98" workbookViewId="0">
      <selection activeCell="C4" sqref="C4"/>
    </sheetView>
  </sheetViews>
  <sheetFormatPr baseColWidth="10" defaultColWidth="9.625" defaultRowHeight="15"/>
  <cols>
    <col min="1" max="1" width="4.75" style="15" customWidth="1"/>
    <col min="2" max="2" width="13.375" style="16" bestFit="1" customWidth="1"/>
    <col min="3" max="3" width="12.625" style="16" customWidth="1"/>
    <col min="4" max="4" width="15.75" style="16" customWidth="1"/>
    <col min="5" max="5" width="23" style="17" customWidth="1"/>
    <col min="6" max="6" width="15.125" style="16" customWidth="1"/>
    <col min="7" max="7" width="59" style="18" customWidth="1"/>
    <col min="8" max="8" width="25.375" style="18" customWidth="1"/>
    <col min="9" max="9" width="9.75" style="18" customWidth="1"/>
    <col min="10" max="10" width="9.5" style="16" customWidth="1"/>
    <col min="11" max="35" width="9.625" style="16"/>
    <col min="36" max="16384" width="9.625" style="18"/>
  </cols>
  <sheetData>
    <row r="1" spans="1:35" ht="17.25" customHeight="1">
      <c r="B1" s="18"/>
    </row>
    <row r="2" spans="1:35" ht="52.5" customHeight="1">
      <c r="A2" s="5" t="s">
        <v>0</v>
      </c>
      <c r="B2" s="1"/>
      <c r="C2" s="314" t="s">
        <v>21</v>
      </c>
      <c r="D2" s="314"/>
      <c r="E2" s="314"/>
      <c r="F2" s="314"/>
      <c r="G2" s="314"/>
      <c r="H2" s="314"/>
      <c r="J2" s="18"/>
      <c r="K2" s="18"/>
      <c r="L2" s="18"/>
      <c r="M2" s="18"/>
      <c r="N2" s="18"/>
      <c r="O2" s="18"/>
      <c r="P2" s="18"/>
      <c r="Q2" s="18"/>
      <c r="R2" s="18"/>
      <c r="S2" s="18"/>
      <c r="T2" s="18"/>
      <c r="U2" s="18"/>
      <c r="V2" s="18"/>
      <c r="W2" s="18"/>
      <c r="X2" s="18"/>
      <c r="Y2" s="18"/>
      <c r="Z2" s="18"/>
      <c r="AA2" s="18"/>
      <c r="AB2" s="18"/>
      <c r="AC2" s="18"/>
      <c r="AD2" s="18"/>
      <c r="AE2" s="18"/>
      <c r="AF2" s="18"/>
      <c r="AG2" s="18"/>
      <c r="AH2" s="18"/>
      <c r="AI2" s="18"/>
    </row>
    <row r="3" spans="1:35" ht="21">
      <c r="A3" s="5"/>
      <c r="B3" s="45"/>
      <c r="C3" s="14"/>
      <c r="D3" s="14"/>
      <c r="E3" s="315" t="s">
        <v>19</v>
      </c>
      <c r="F3" s="315"/>
      <c r="G3" s="315"/>
      <c r="H3" s="14"/>
      <c r="J3" s="18"/>
      <c r="K3" s="18"/>
      <c r="L3" s="18"/>
      <c r="M3" s="18"/>
      <c r="N3" s="18"/>
      <c r="O3" s="18"/>
      <c r="P3" s="18"/>
      <c r="Q3" s="18"/>
      <c r="R3" s="18"/>
      <c r="S3" s="18"/>
      <c r="T3" s="18"/>
      <c r="U3" s="18"/>
      <c r="V3" s="18"/>
      <c r="W3" s="18"/>
      <c r="X3" s="18"/>
      <c r="Y3" s="18"/>
      <c r="Z3" s="18"/>
      <c r="AA3" s="18"/>
      <c r="AB3" s="18"/>
      <c r="AC3" s="18"/>
      <c r="AD3" s="18"/>
      <c r="AE3" s="18"/>
      <c r="AF3" s="18"/>
      <c r="AG3" s="18"/>
      <c r="AH3" s="18"/>
      <c r="AI3" s="18"/>
    </row>
    <row r="4" spans="1:35" ht="20.25" customHeight="1">
      <c r="A4"/>
      <c r="B4" s="4" t="s">
        <v>14</v>
      </c>
      <c r="C4" s="2" t="s">
        <v>811</v>
      </c>
      <c r="E4" s="315"/>
      <c r="F4" s="315"/>
      <c r="G4" s="315"/>
      <c r="H4" s="6"/>
      <c r="J4" s="18"/>
      <c r="K4" s="18"/>
      <c r="L4" s="18"/>
      <c r="M4" s="18"/>
      <c r="N4" s="18"/>
      <c r="O4" s="18"/>
      <c r="P4" s="18"/>
      <c r="Q4" s="18"/>
      <c r="R4" s="18"/>
      <c r="S4" s="18"/>
      <c r="T4" s="18"/>
      <c r="U4" s="18"/>
      <c r="V4" s="18"/>
      <c r="W4" s="18"/>
      <c r="X4" s="18"/>
      <c r="Y4" s="18"/>
      <c r="Z4" s="18"/>
      <c r="AA4" s="18"/>
      <c r="AB4" s="18"/>
      <c r="AC4" s="18"/>
      <c r="AD4" s="18"/>
      <c r="AE4" s="18"/>
      <c r="AF4" s="18"/>
      <c r="AG4" s="18"/>
      <c r="AH4" s="18"/>
      <c r="AI4" s="18"/>
    </row>
    <row r="5" spans="1:35" ht="15" customHeight="1">
      <c r="A5" s="19"/>
      <c r="B5" s="20"/>
      <c r="C5" s="20"/>
      <c r="D5" s="20"/>
      <c r="E5" s="21"/>
      <c r="F5" s="20"/>
      <c r="J5" s="18"/>
      <c r="K5" s="18"/>
      <c r="L5" s="18"/>
      <c r="M5" s="18"/>
      <c r="N5" s="18"/>
      <c r="O5" s="18"/>
      <c r="P5" s="18"/>
      <c r="Q5" s="18"/>
      <c r="R5" s="18"/>
      <c r="S5" s="18"/>
      <c r="T5" s="18"/>
      <c r="U5" s="18"/>
      <c r="V5" s="18"/>
      <c r="W5" s="18"/>
      <c r="X5" s="18"/>
      <c r="Y5" s="18"/>
      <c r="Z5" s="18"/>
      <c r="AA5" s="18"/>
      <c r="AB5" s="18"/>
      <c r="AC5" s="18"/>
      <c r="AD5" s="18"/>
      <c r="AE5" s="18"/>
      <c r="AF5" s="18"/>
      <c r="AG5" s="18"/>
      <c r="AH5" s="18"/>
      <c r="AI5" s="18"/>
    </row>
    <row r="6" spans="1:35" ht="15" customHeight="1">
      <c r="A6" s="19"/>
      <c r="B6" s="20"/>
      <c r="C6" s="20"/>
      <c r="D6" s="20"/>
      <c r="E6" s="21"/>
      <c r="F6" s="20"/>
      <c r="J6" s="18"/>
      <c r="K6" s="18"/>
      <c r="L6" s="18"/>
      <c r="M6" s="18"/>
      <c r="N6" s="18"/>
      <c r="O6" s="18"/>
      <c r="P6" s="18"/>
      <c r="Q6" s="18"/>
      <c r="R6" s="18"/>
      <c r="S6" s="18"/>
      <c r="T6" s="18"/>
      <c r="U6" s="18"/>
      <c r="V6" s="18"/>
      <c r="W6" s="18"/>
      <c r="X6" s="18"/>
      <c r="Y6" s="18"/>
      <c r="Z6" s="18"/>
      <c r="AA6" s="18"/>
      <c r="AB6" s="18"/>
      <c r="AC6" s="18"/>
      <c r="AD6" s="18"/>
      <c r="AE6" s="18"/>
      <c r="AF6" s="18"/>
      <c r="AG6" s="18"/>
      <c r="AH6" s="18"/>
      <c r="AI6" s="18"/>
    </row>
    <row r="7" spans="1:35" ht="15" customHeight="1">
      <c r="A7" s="19"/>
      <c r="B7" s="20"/>
      <c r="C7" s="20"/>
      <c r="D7" s="20"/>
      <c r="E7" s="21"/>
      <c r="F7" s="20"/>
      <c r="J7" s="18"/>
      <c r="K7" s="18"/>
      <c r="L7" s="18"/>
      <c r="M7" s="18"/>
      <c r="N7" s="18"/>
      <c r="O7" s="18"/>
      <c r="P7" s="18"/>
      <c r="Q7" s="18"/>
      <c r="R7" s="18"/>
      <c r="S7" s="18"/>
      <c r="T7" s="18"/>
      <c r="U7" s="18"/>
      <c r="V7" s="18"/>
      <c r="W7" s="18"/>
      <c r="X7" s="18"/>
      <c r="Y7" s="18"/>
      <c r="Z7" s="18"/>
      <c r="AA7" s="18"/>
      <c r="AB7" s="18"/>
      <c r="AC7" s="18"/>
      <c r="AD7" s="18"/>
      <c r="AE7" s="18"/>
      <c r="AF7" s="18"/>
      <c r="AG7" s="18"/>
      <c r="AH7" s="18"/>
      <c r="AI7" s="18"/>
    </row>
    <row r="8" spans="1:35" ht="15" customHeight="1">
      <c r="A8" s="19"/>
      <c r="B8" s="20"/>
      <c r="C8" s="20"/>
      <c r="D8" s="20"/>
      <c r="E8" s="21"/>
      <c r="F8" s="20"/>
      <c r="J8" s="18"/>
      <c r="K8" s="18"/>
      <c r="L8" s="18"/>
      <c r="M8" s="18"/>
      <c r="N8" s="18"/>
      <c r="O8" s="18"/>
      <c r="P8" s="18"/>
      <c r="Q8" s="18"/>
      <c r="R8" s="18"/>
      <c r="S8" s="18"/>
      <c r="T8" s="18"/>
      <c r="U8" s="18"/>
      <c r="V8" s="18"/>
      <c r="W8" s="18"/>
      <c r="X8" s="18"/>
      <c r="Y8" s="18"/>
      <c r="Z8" s="18"/>
      <c r="AA8" s="18"/>
      <c r="AB8" s="18"/>
      <c r="AC8" s="18"/>
      <c r="AD8" s="18"/>
      <c r="AE8" s="18"/>
      <c r="AF8" s="18"/>
      <c r="AG8" s="18"/>
      <c r="AH8" s="18"/>
      <c r="AI8" s="18"/>
    </row>
    <row r="9" spans="1:35" ht="15" customHeight="1">
      <c r="A9" s="19"/>
      <c r="B9" s="20"/>
      <c r="C9" s="20"/>
      <c r="D9" s="20"/>
      <c r="E9" s="21"/>
      <c r="F9" s="20"/>
      <c r="J9" s="18"/>
      <c r="K9" s="18"/>
      <c r="L9" s="18"/>
      <c r="M9" s="18"/>
      <c r="N9" s="18"/>
      <c r="O9" s="18"/>
      <c r="P9" s="18"/>
      <c r="Q9" s="18"/>
      <c r="R9" s="18"/>
      <c r="S9" s="18"/>
      <c r="T9" s="18"/>
      <c r="U9" s="18"/>
      <c r="V9" s="18"/>
      <c r="W9" s="18"/>
      <c r="X9" s="18"/>
      <c r="Y9" s="18"/>
      <c r="Z9" s="18"/>
      <c r="AA9" s="18"/>
      <c r="AB9" s="18"/>
      <c r="AC9" s="18"/>
      <c r="AD9" s="18"/>
      <c r="AE9" s="18"/>
      <c r="AF9" s="18"/>
      <c r="AG9" s="18"/>
      <c r="AH9" s="18"/>
      <c r="AI9" s="18"/>
    </row>
    <row r="10" spans="1:35" ht="15" customHeight="1">
      <c r="A10" s="19"/>
      <c r="B10" s="20"/>
      <c r="C10" s="20"/>
      <c r="D10" s="20"/>
      <c r="E10" s="21"/>
      <c r="F10" s="20"/>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row>
    <row r="11" spans="1:35" ht="15" customHeight="1">
      <c r="A11" s="19"/>
      <c r="B11" s="20"/>
      <c r="C11" s="20"/>
      <c r="D11" s="20"/>
      <c r="E11" s="21"/>
      <c r="F11" s="20"/>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row>
    <row r="12" spans="1:35" ht="15" customHeight="1">
      <c r="A12" s="19"/>
      <c r="B12" s="20"/>
      <c r="C12" s="20"/>
      <c r="D12" s="20"/>
      <c r="E12" s="21"/>
      <c r="F12" s="20"/>
      <c r="H12" s="22"/>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row>
    <row r="13" spans="1:35" ht="15" customHeight="1">
      <c r="A13" s="19"/>
      <c r="B13" s="20"/>
      <c r="C13" s="20"/>
      <c r="D13" s="20"/>
      <c r="E13" s="21"/>
      <c r="F13" s="20"/>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row>
    <row r="14" spans="1:35" ht="15" customHeight="1">
      <c r="A14" s="19"/>
      <c r="B14" s="20"/>
      <c r="C14" s="20"/>
      <c r="D14" s="20"/>
      <c r="E14" s="21"/>
      <c r="F14" s="20"/>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row>
    <row r="15" spans="1:35" ht="15" customHeight="1">
      <c r="A15" s="19"/>
      <c r="B15" s="20"/>
      <c r="C15" s="20"/>
      <c r="D15" s="20"/>
      <c r="E15" s="21"/>
      <c r="F15" s="20"/>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row>
    <row r="16" spans="1:35" ht="15" customHeight="1">
      <c r="A16" s="19"/>
      <c r="B16" s="20"/>
      <c r="C16" s="20"/>
      <c r="D16" s="20"/>
      <c r="E16" s="21"/>
      <c r="F16" s="20"/>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row>
    <row r="17" spans="1:35" ht="15" customHeight="1">
      <c r="A17" s="19"/>
      <c r="B17" s="20"/>
      <c r="C17" s="20"/>
      <c r="D17" s="20"/>
      <c r="E17" s="21"/>
      <c r="F17" s="20"/>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row>
    <row r="18" spans="1:35" ht="15" customHeight="1">
      <c r="A18" s="19"/>
      <c r="B18" s="20"/>
      <c r="C18" s="20"/>
      <c r="D18" s="20"/>
      <c r="E18" s="21"/>
      <c r="F18" s="20"/>
      <c r="G18" s="42"/>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row>
    <row r="19" spans="1:35" ht="15" customHeight="1">
      <c r="A19" s="19"/>
      <c r="B19" s="20"/>
      <c r="C19" s="20"/>
      <c r="D19" s="20"/>
      <c r="E19" s="21"/>
      <c r="F19" s="20"/>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row>
    <row r="20" spans="1:35" ht="15" customHeight="1">
      <c r="A20" s="19"/>
      <c r="B20" s="20"/>
      <c r="C20" s="20"/>
      <c r="D20" s="20"/>
      <c r="E20" s="21"/>
      <c r="F20" s="20"/>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row>
    <row r="21" spans="1:35" ht="15" customHeight="1">
      <c r="A21" s="19"/>
      <c r="B21" s="20"/>
      <c r="C21" s="20"/>
      <c r="D21" s="20"/>
      <c r="E21" s="21"/>
      <c r="F21" s="20"/>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row>
    <row r="22" spans="1:35" ht="15" customHeight="1">
      <c r="A22" s="19"/>
      <c r="B22" s="20"/>
      <c r="C22" s="20"/>
      <c r="D22" s="20"/>
      <c r="E22" s="21"/>
      <c r="F22" s="20"/>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row>
    <row r="23" spans="1:35" ht="15" customHeight="1">
      <c r="A23" s="19"/>
      <c r="B23" s="20"/>
      <c r="C23" s="20"/>
      <c r="D23" s="20"/>
      <c r="E23" s="21"/>
      <c r="F23" s="20"/>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row>
    <row r="24" spans="1:35" ht="15" customHeight="1">
      <c r="A24" s="19"/>
      <c r="B24" s="20"/>
      <c r="C24" s="20"/>
      <c r="D24" s="20"/>
      <c r="E24" s="21"/>
      <c r="F24" s="20"/>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row>
    <row r="25" spans="1:35" ht="15" customHeight="1">
      <c r="A25" s="19"/>
      <c r="B25" s="20"/>
      <c r="C25" s="20"/>
      <c r="D25" s="20"/>
      <c r="E25" s="21"/>
      <c r="F25" s="20"/>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row>
    <row r="26" spans="1:35" ht="15" customHeight="1">
      <c r="A26" s="19"/>
      <c r="B26" s="20"/>
      <c r="C26" s="20"/>
      <c r="D26" s="20"/>
      <c r="E26" s="21"/>
      <c r="F26" s="20"/>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row>
    <row r="27" spans="1:35" ht="15" customHeight="1">
      <c r="A27" s="19"/>
      <c r="B27" s="20"/>
      <c r="C27" s="20"/>
      <c r="D27" s="20"/>
      <c r="E27" s="21"/>
      <c r="F27" s="20"/>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row>
    <row r="28" spans="1:35" ht="15" customHeight="1">
      <c r="A28" s="19"/>
      <c r="B28" s="20"/>
      <c r="C28" s="20"/>
      <c r="D28" s="20"/>
      <c r="E28" s="21"/>
      <c r="F28" s="20"/>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row>
    <row r="29" spans="1:35" ht="15" customHeight="1">
      <c r="A29" s="19"/>
      <c r="B29" s="20"/>
      <c r="C29" s="20"/>
      <c r="D29" s="20"/>
      <c r="E29" s="21"/>
      <c r="F29" s="20"/>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row>
    <row r="30" spans="1:35" ht="15" customHeight="1">
      <c r="A30" s="19"/>
      <c r="B30" s="20"/>
      <c r="C30" s="20"/>
      <c r="D30" s="20"/>
      <c r="E30" s="21"/>
      <c r="F30" s="20"/>
      <c r="G30" s="94"/>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row>
    <row r="31" spans="1:35" ht="15" customHeight="1">
      <c r="A31" s="19"/>
      <c r="B31" s="20"/>
      <c r="C31" s="20"/>
      <c r="D31" s="20"/>
      <c r="E31" s="21"/>
      <c r="F31" s="20"/>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row>
    <row r="32" spans="1:35" ht="15" customHeight="1">
      <c r="A32" s="19"/>
      <c r="B32" s="20"/>
      <c r="C32" s="20"/>
      <c r="D32" s="20"/>
      <c r="E32" s="21"/>
      <c r="F32" s="20"/>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row>
    <row r="33" spans="1:35" ht="15" customHeight="1">
      <c r="A33" s="19"/>
      <c r="B33" s="20"/>
      <c r="C33" s="20"/>
      <c r="D33" s="20"/>
      <c r="E33" s="21"/>
      <c r="F33" s="20"/>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row>
    <row r="34" spans="1:35" ht="15" customHeight="1">
      <c r="A34" s="19"/>
      <c r="B34" s="20"/>
      <c r="C34" s="20"/>
      <c r="D34" s="20"/>
      <c r="E34" s="21"/>
      <c r="F34" s="20"/>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row>
    <row r="35" spans="1:35" ht="15" customHeight="1">
      <c r="A35" s="19"/>
      <c r="B35" s="20"/>
      <c r="C35" s="20"/>
      <c r="D35" s="20"/>
      <c r="E35" s="21"/>
      <c r="F35" s="20"/>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row>
    <row r="36" spans="1:35" ht="15" customHeight="1">
      <c r="A36" s="19"/>
      <c r="B36" s="20"/>
      <c r="C36" s="20"/>
      <c r="D36" s="20"/>
      <c r="E36" s="21"/>
      <c r="F36" s="20"/>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row>
    <row r="37" spans="1:35" ht="15" customHeight="1">
      <c r="A37" s="19"/>
      <c r="B37" s="20"/>
      <c r="C37" s="20"/>
      <c r="D37" s="20"/>
      <c r="E37" s="21"/>
      <c r="F37" s="20"/>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row>
    <row r="38" spans="1:35" ht="15" customHeight="1">
      <c r="A38" s="19"/>
      <c r="B38" s="20"/>
      <c r="C38" s="20"/>
      <c r="D38" s="20"/>
      <c r="E38" s="21"/>
      <c r="F38" s="20"/>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row>
    <row r="39" spans="1:35" ht="15" customHeight="1">
      <c r="A39" s="19"/>
      <c r="B39" s="20"/>
      <c r="C39" s="20"/>
      <c r="D39" s="20"/>
      <c r="E39" s="21"/>
      <c r="F39" s="20"/>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row>
    <row r="40" spans="1:35" ht="15" customHeight="1">
      <c r="A40" s="19"/>
      <c r="B40" s="20"/>
      <c r="C40" s="20"/>
      <c r="D40" s="20"/>
      <c r="E40" s="21"/>
      <c r="F40" s="20"/>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row>
    <row r="41" spans="1:35" ht="15" customHeight="1">
      <c r="A41" s="19"/>
      <c r="B41" s="20"/>
      <c r="C41" s="20"/>
      <c r="D41" s="20"/>
      <c r="E41" s="21"/>
      <c r="F41" s="20"/>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row>
    <row r="42" spans="1:35" ht="15" customHeight="1">
      <c r="A42" s="19"/>
      <c r="B42" s="20"/>
      <c r="C42" s="20"/>
      <c r="D42" s="20"/>
      <c r="E42" s="21"/>
      <c r="F42" s="20"/>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row>
    <row r="43" spans="1:35" ht="15" customHeight="1">
      <c r="A43" s="19"/>
      <c r="B43" s="20"/>
      <c r="C43" s="20"/>
      <c r="D43" s="20"/>
      <c r="E43" s="21"/>
      <c r="F43" s="20"/>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row>
    <row r="44" spans="1:35" ht="15" customHeight="1">
      <c r="A44" s="19"/>
      <c r="B44" s="20"/>
      <c r="C44" s="20"/>
      <c r="D44" s="20"/>
      <c r="E44" s="21"/>
      <c r="F44" s="20"/>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row>
    <row r="45" spans="1:35" ht="15" customHeight="1">
      <c r="A45" s="19"/>
      <c r="B45" s="20"/>
      <c r="C45" s="20"/>
      <c r="D45" s="20"/>
      <c r="E45" s="21"/>
      <c r="F45" s="20"/>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row>
    <row r="46" spans="1:35" ht="15" customHeight="1">
      <c r="A46" s="19"/>
      <c r="B46" s="20"/>
      <c r="C46" s="20"/>
      <c r="D46" s="20"/>
      <c r="E46" s="21"/>
      <c r="F46" s="20"/>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row>
    <row r="47" spans="1:35" ht="15" customHeight="1">
      <c r="A47" s="19"/>
      <c r="B47" s="20"/>
      <c r="C47" s="20"/>
      <c r="D47" s="20"/>
      <c r="E47" s="21"/>
      <c r="F47" s="20"/>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row>
    <row r="48" spans="1:35" ht="15" customHeight="1">
      <c r="A48" s="19"/>
      <c r="B48" s="20"/>
      <c r="C48" s="20"/>
      <c r="D48" s="20"/>
      <c r="E48" s="21"/>
      <c r="F48" s="20"/>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row>
    <row r="49" spans="1:35" ht="15" customHeight="1">
      <c r="A49" s="19"/>
      <c r="B49" s="20"/>
      <c r="C49" s="20"/>
      <c r="D49" s="20"/>
      <c r="E49" s="21"/>
      <c r="F49" s="20"/>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row>
    <row r="50" spans="1:35" ht="15" customHeight="1">
      <c r="A50" s="19"/>
      <c r="B50" s="20"/>
      <c r="C50" s="20"/>
      <c r="D50" s="20"/>
      <c r="E50" s="21"/>
      <c r="F50" s="20"/>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row>
    <row r="51" spans="1:35" ht="15" customHeight="1">
      <c r="A51" s="19"/>
      <c r="B51" s="20"/>
      <c r="C51" s="20"/>
      <c r="D51" s="20"/>
      <c r="E51" s="21"/>
      <c r="F51" s="20"/>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row>
    <row r="52" spans="1:35" ht="15" customHeight="1">
      <c r="A52" s="19"/>
      <c r="B52" s="20"/>
      <c r="C52" s="20"/>
      <c r="D52" s="20"/>
      <c r="E52" s="21"/>
      <c r="F52" s="20"/>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row>
    <row r="53" spans="1:35" ht="15" customHeight="1">
      <c r="A53" s="19"/>
      <c r="B53" s="20"/>
      <c r="C53" s="20"/>
      <c r="D53" s="20"/>
      <c r="E53" s="21"/>
      <c r="F53" s="20"/>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row>
    <row r="54" spans="1:35" ht="15" customHeight="1">
      <c r="A54" s="19"/>
      <c r="B54" s="20"/>
      <c r="C54" s="20"/>
      <c r="D54" s="20"/>
      <c r="E54" s="21"/>
      <c r="F54" s="20"/>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row>
    <row r="55" spans="1:35" ht="38.25">
      <c r="A55" s="27" t="s">
        <v>16</v>
      </c>
      <c r="B55" s="24" t="s">
        <v>3</v>
      </c>
      <c r="C55" s="24" t="s">
        <v>17</v>
      </c>
      <c r="D55" s="25" t="s">
        <v>4</v>
      </c>
      <c r="E55" s="25" t="s">
        <v>5</v>
      </c>
      <c r="F55" s="25" t="s">
        <v>7</v>
      </c>
      <c r="G55" s="25" t="s">
        <v>6</v>
      </c>
      <c r="H55" s="24" t="s">
        <v>8</v>
      </c>
      <c r="I55" s="41" t="s">
        <v>9</v>
      </c>
      <c r="J55" s="24" t="s">
        <v>10</v>
      </c>
      <c r="K55" s="48" t="s">
        <v>11</v>
      </c>
      <c r="L55" s="18"/>
      <c r="M55" s="18"/>
      <c r="N55" s="18"/>
      <c r="O55" s="18"/>
      <c r="P55" s="18"/>
      <c r="Q55" s="18"/>
      <c r="R55" s="18"/>
      <c r="S55" s="18"/>
      <c r="T55" s="18"/>
      <c r="U55" s="18"/>
      <c r="V55" s="18"/>
      <c r="W55" s="18"/>
      <c r="X55" s="18"/>
      <c r="Y55" s="18"/>
      <c r="Z55" s="18"/>
      <c r="AA55" s="18"/>
      <c r="AB55" s="18"/>
      <c r="AC55" s="18"/>
      <c r="AD55" s="18"/>
      <c r="AE55" s="18"/>
      <c r="AF55" s="18"/>
      <c r="AG55" s="18"/>
      <c r="AH55" s="18"/>
      <c r="AI55" s="18"/>
    </row>
    <row r="56" spans="1:35" s="16" customFormat="1" ht="263.25" customHeight="1">
      <c r="A56" s="51">
        <v>3</v>
      </c>
      <c r="B56" s="101" t="s">
        <v>956</v>
      </c>
      <c r="C56" s="52">
        <v>46072</v>
      </c>
      <c r="D56" s="53" t="s">
        <v>954</v>
      </c>
      <c r="E56" s="54" t="s">
        <v>955</v>
      </c>
      <c r="F56" s="145" t="s">
        <v>294</v>
      </c>
      <c r="G56" s="56" t="s">
        <v>958</v>
      </c>
      <c r="H56" s="57" t="s">
        <v>957</v>
      </c>
      <c r="I56" s="119" t="s">
        <v>27</v>
      </c>
      <c r="J56" s="203">
        <v>-16.415044999999999</v>
      </c>
      <c r="K56" s="203">
        <v>-71.545055000000005</v>
      </c>
    </row>
    <row r="57" spans="1:35" s="16" customFormat="1" ht="263.25" customHeight="1">
      <c r="A57" s="51">
        <v>2</v>
      </c>
      <c r="B57" s="101" t="s">
        <v>388</v>
      </c>
      <c r="C57" s="52">
        <v>46042</v>
      </c>
      <c r="D57" s="53" t="s">
        <v>386</v>
      </c>
      <c r="E57" s="54" t="s">
        <v>387</v>
      </c>
      <c r="F57" s="145" t="s">
        <v>294</v>
      </c>
      <c r="G57" s="56" t="s">
        <v>950</v>
      </c>
      <c r="H57" s="57" t="s">
        <v>411</v>
      </c>
      <c r="I57" s="119" t="s">
        <v>27</v>
      </c>
      <c r="J57" s="99">
        <v>-12.779</v>
      </c>
      <c r="K57" s="100">
        <v>-74.862300000000005</v>
      </c>
    </row>
    <row r="58" spans="1:35" ht="315" customHeight="1">
      <c r="A58" s="51">
        <v>1</v>
      </c>
      <c r="B58" s="101" t="s">
        <v>24</v>
      </c>
      <c r="C58" s="52">
        <v>43454</v>
      </c>
      <c r="D58" s="53" t="s">
        <v>20</v>
      </c>
      <c r="E58" s="54" t="s">
        <v>23</v>
      </c>
      <c r="F58" s="55" t="s">
        <v>12</v>
      </c>
      <c r="G58" s="56" t="s">
        <v>951</v>
      </c>
      <c r="H58" s="57" t="s">
        <v>410</v>
      </c>
      <c r="I58" s="57"/>
      <c r="J58" s="99">
        <v>-12.641999999999999</v>
      </c>
      <c r="K58" s="100">
        <v>-74.864000000000004</v>
      </c>
      <c r="L58" s="18"/>
      <c r="M58" s="18"/>
      <c r="N58" s="18"/>
      <c r="O58" s="18"/>
      <c r="P58" s="18"/>
      <c r="Q58" s="18"/>
      <c r="R58" s="18"/>
      <c r="S58" s="18"/>
      <c r="T58" s="18"/>
      <c r="U58" s="18"/>
      <c r="V58" s="18"/>
      <c r="W58" s="18"/>
      <c r="X58" s="18"/>
      <c r="Y58" s="18"/>
      <c r="Z58" s="18"/>
      <c r="AA58" s="18"/>
      <c r="AB58" s="18"/>
      <c r="AC58" s="18"/>
      <c r="AD58" s="18"/>
      <c r="AE58" s="18"/>
      <c r="AF58" s="18"/>
      <c r="AG58" s="18"/>
      <c r="AH58" s="18"/>
      <c r="AI58" s="18"/>
    </row>
    <row r="59" spans="1:35">
      <c r="B59" s="18"/>
      <c r="C59" s="18"/>
      <c r="D59" s="18"/>
      <c r="E59" s="23"/>
      <c r="F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row>
    <row r="60" spans="1:35">
      <c r="B60" s="18"/>
      <c r="C60" s="18"/>
      <c r="D60" s="18"/>
      <c r="E60" s="23"/>
      <c r="F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row>
    <row r="61" spans="1:35">
      <c r="B61" s="18"/>
      <c r="C61" s="18"/>
      <c r="D61" s="18"/>
      <c r="E61" s="23"/>
      <c r="F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row>
    <row r="62" spans="1:35">
      <c r="B62" s="18"/>
      <c r="C62" s="18"/>
      <c r="D62" s="18"/>
      <c r="E62" s="23"/>
      <c r="F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row>
    <row r="63" spans="1:35">
      <c r="B63" s="18"/>
      <c r="C63" s="18"/>
      <c r="D63" s="18"/>
      <c r="E63" s="23"/>
      <c r="F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row>
    <row r="64" spans="1:35">
      <c r="B64" s="18"/>
      <c r="C64" s="18"/>
      <c r="D64" s="18"/>
      <c r="E64" s="23"/>
      <c r="F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row>
    <row r="65" spans="2:35">
      <c r="B65" s="18"/>
      <c r="C65" s="18"/>
      <c r="D65" s="18"/>
      <c r="E65" s="23"/>
      <c r="F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row>
    <row r="66" spans="2:35">
      <c r="B66" s="18"/>
      <c r="C66" s="18"/>
      <c r="D66" s="18"/>
      <c r="E66" s="23"/>
      <c r="F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row>
    <row r="67" spans="2:35">
      <c r="B67" s="18"/>
      <c r="C67" s="18"/>
      <c r="D67" s="18"/>
      <c r="E67" s="23"/>
      <c r="F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row>
    <row r="68" spans="2:35">
      <c r="B68" s="18"/>
      <c r="C68" s="18"/>
      <c r="D68" s="18"/>
      <c r="E68" s="23"/>
      <c r="F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row>
    <row r="69" spans="2:35">
      <c r="B69" s="18"/>
      <c r="C69" s="18"/>
      <c r="D69" s="18"/>
      <c r="E69" s="23"/>
      <c r="F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row>
    <row r="70" spans="2:35">
      <c r="B70" s="18"/>
      <c r="C70" s="18"/>
      <c r="D70" s="18"/>
      <c r="E70" s="23"/>
      <c r="F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row>
    <row r="71" spans="2:35">
      <c r="B71" s="18"/>
      <c r="C71" s="18"/>
      <c r="D71" s="18"/>
      <c r="E71" s="23"/>
      <c r="F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row>
    <row r="72" spans="2:35">
      <c r="B72" s="18"/>
      <c r="C72" s="18"/>
      <c r="D72" s="18"/>
      <c r="E72" s="23"/>
      <c r="F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row>
    <row r="73" spans="2:35">
      <c r="B73" s="18"/>
      <c r="C73" s="18"/>
      <c r="D73" s="18"/>
      <c r="E73" s="23"/>
      <c r="F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row>
    <row r="74" spans="2:35">
      <c r="B74" s="18"/>
      <c r="C74" s="18"/>
      <c r="D74" s="18"/>
      <c r="E74" s="23"/>
      <c r="F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row>
    <row r="75" spans="2:35">
      <c r="B75" s="18"/>
      <c r="C75" s="18"/>
      <c r="D75" s="18"/>
      <c r="E75" s="23"/>
      <c r="F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row>
    <row r="76" spans="2:35">
      <c r="B76" s="18"/>
      <c r="C76" s="18"/>
      <c r="D76" s="18"/>
      <c r="E76" s="23"/>
      <c r="F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row>
    <row r="77" spans="2:35">
      <c r="B77" s="18"/>
      <c r="C77" s="18"/>
      <c r="D77" s="18"/>
      <c r="E77" s="23"/>
      <c r="F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row>
    <row r="78" spans="2:35">
      <c r="B78" s="18"/>
      <c r="C78" s="18"/>
      <c r="D78" s="18"/>
      <c r="E78" s="23"/>
      <c r="F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row>
    <row r="79" spans="2:35">
      <c r="B79" s="18"/>
      <c r="C79" s="18"/>
      <c r="D79" s="18"/>
      <c r="E79" s="23"/>
      <c r="F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row>
    <row r="80" spans="2:35">
      <c r="B80" s="18"/>
      <c r="C80" s="18"/>
      <c r="D80" s="18"/>
      <c r="E80" s="23"/>
      <c r="F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row>
    <row r="81" spans="2:35">
      <c r="B81" s="18"/>
      <c r="C81" s="18"/>
      <c r="D81" s="18"/>
      <c r="E81" s="23"/>
      <c r="F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row>
    <row r="82" spans="2:35">
      <c r="B82" s="18"/>
      <c r="C82" s="18"/>
      <c r="D82" s="18"/>
      <c r="E82" s="23"/>
      <c r="F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row>
    <row r="83" spans="2:35">
      <c r="B83" s="18"/>
      <c r="C83" s="18"/>
      <c r="D83" s="18"/>
      <c r="E83" s="23"/>
      <c r="F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row>
    <row r="84" spans="2:35">
      <c r="B84" s="18"/>
      <c r="C84" s="18"/>
      <c r="D84" s="18"/>
      <c r="E84" s="23"/>
      <c r="F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row>
    <row r="85" spans="2:35">
      <c r="B85" s="18"/>
      <c r="C85" s="18"/>
      <c r="D85" s="18"/>
      <c r="E85" s="23"/>
      <c r="F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row>
    <row r="86" spans="2:35">
      <c r="B86" s="18"/>
      <c r="C86" s="18"/>
      <c r="D86" s="18"/>
      <c r="E86" s="23"/>
      <c r="F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row>
    <row r="87" spans="2:35">
      <c r="B87" s="18"/>
      <c r="C87" s="18"/>
      <c r="D87" s="18"/>
      <c r="E87" s="23"/>
      <c r="F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row>
    <row r="88" spans="2:35">
      <c r="B88" s="18"/>
      <c r="C88" s="18"/>
      <c r="D88" s="18"/>
      <c r="E88" s="23"/>
      <c r="F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row>
    <row r="89" spans="2:35">
      <c r="B89" s="18"/>
      <c r="C89" s="18"/>
      <c r="D89" s="18"/>
      <c r="E89" s="23"/>
      <c r="F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row>
    <row r="90" spans="2:35">
      <c r="B90" s="18"/>
      <c r="C90" s="18"/>
      <c r="D90" s="18"/>
      <c r="E90" s="23"/>
      <c r="F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row>
    <row r="91" spans="2:35">
      <c r="B91" s="18"/>
      <c r="C91" s="18"/>
      <c r="D91" s="18"/>
      <c r="E91" s="23"/>
      <c r="F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row>
    <row r="92" spans="2:35">
      <c r="B92" s="18"/>
      <c r="C92" s="18"/>
      <c r="D92" s="18"/>
      <c r="E92" s="23"/>
      <c r="F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row>
    <row r="93" spans="2:35">
      <c r="B93" s="18"/>
      <c r="C93" s="18"/>
      <c r="D93" s="18"/>
      <c r="E93" s="23"/>
      <c r="F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row>
    <row r="94" spans="2:35">
      <c r="B94" s="18"/>
      <c r="C94" s="18"/>
      <c r="D94" s="18"/>
      <c r="E94" s="23"/>
      <c r="F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row>
    <row r="95" spans="2:35">
      <c r="B95" s="18"/>
      <c r="C95" s="18"/>
      <c r="D95" s="18"/>
      <c r="E95" s="23"/>
      <c r="F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row>
    <row r="96" spans="2:35">
      <c r="B96" s="18"/>
      <c r="C96" s="18"/>
      <c r="D96" s="18"/>
      <c r="E96" s="23"/>
      <c r="F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row>
    <row r="97" spans="2:35">
      <c r="B97" s="18"/>
      <c r="C97" s="18"/>
      <c r="D97" s="18"/>
      <c r="E97" s="23"/>
      <c r="F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row>
    <row r="98" spans="2:35">
      <c r="B98" s="18"/>
      <c r="C98" s="18"/>
      <c r="D98" s="18"/>
      <c r="E98" s="23"/>
      <c r="F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row>
    <row r="99" spans="2:35">
      <c r="B99" s="18"/>
      <c r="C99" s="18"/>
      <c r="D99" s="18"/>
      <c r="E99" s="23"/>
      <c r="F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row>
    <row r="100" spans="2:35">
      <c r="B100" s="18"/>
      <c r="C100" s="18"/>
      <c r="D100" s="18"/>
      <c r="E100" s="23"/>
      <c r="F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row>
    <row r="101" spans="2:35">
      <c r="B101" s="18"/>
      <c r="C101" s="18"/>
      <c r="D101" s="18"/>
      <c r="E101" s="23"/>
      <c r="F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row>
    <row r="102" spans="2:35">
      <c r="B102" s="18"/>
      <c r="C102" s="18"/>
      <c r="D102" s="18"/>
      <c r="E102" s="23"/>
      <c r="F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row>
    <row r="103" spans="2:35">
      <c r="B103" s="18"/>
      <c r="C103" s="18"/>
      <c r="D103" s="18"/>
      <c r="E103" s="23"/>
      <c r="F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row>
    <row r="104" spans="2:35">
      <c r="B104" s="18"/>
      <c r="C104" s="18"/>
      <c r="D104" s="18"/>
      <c r="E104" s="23"/>
      <c r="F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row>
    <row r="105" spans="2:35">
      <c r="B105" s="18"/>
      <c r="C105" s="18"/>
      <c r="D105" s="18"/>
      <c r="E105" s="23"/>
      <c r="F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row>
    <row r="106" spans="2:35">
      <c r="B106" s="18"/>
      <c r="C106" s="18"/>
      <c r="D106" s="18"/>
      <c r="E106" s="23"/>
      <c r="F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row>
    <row r="107" spans="2:35">
      <c r="B107" s="18"/>
      <c r="C107" s="18"/>
      <c r="D107" s="18"/>
      <c r="E107" s="23"/>
      <c r="F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row>
    <row r="108" spans="2:35">
      <c r="B108" s="18"/>
      <c r="C108" s="18"/>
      <c r="D108" s="18"/>
      <c r="E108" s="23"/>
      <c r="F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row>
    <row r="109" spans="2:35">
      <c r="B109" s="18"/>
      <c r="C109" s="18"/>
      <c r="D109" s="18"/>
      <c r="E109" s="23"/>
      <c r="F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row>
    <row r="110" spans="2:35">
      <c r="B110" s="18"/>
      <c r="C110" s="18"/>
      <c r="D110" s="18"/>
      <c r="E110" s="23"/>
      <c r="F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row>
    <row r="111" spans="2:35">
      <c r="B111" s="18"/>
      <c r="C111" s="18"/>
      <c r="D111" s="18"/>
      <c r="E111" s="23"/>
      <c r="F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row>
    <row r="112" spans="2:35">
      <c r="B112" s="18"/>
      <c r="C112" s="18"/>
      <c r="D112" s="18"/>
      <c r="E112" s="23"/>
      <c r="F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row>
    <row r="113" spans="2:35">
      <c r="B113" s="18"/>
      <c r="C113" s="18"/>
      <c r="D113" s="18"/>
      <c r="E113" s="23"/>
      <c r="F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row>
    <row r="114" spans="2:35">
      <c r="B114" s="18"/>
      <c r="C114" s="18"/>
      <c r="D114" s="18"/>
      <c r="E114" s="23"/>
      <c r="F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row>
    <row r="115" spans="2:35">
      <c r="B115" s="18"/>
      <c r="C115" s="18"/>
      <c r="D115" s="18"/>
      <c r="E115" s="23"/>
      <c r="F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row>
    <row r="116" spans="2:35">
      <c r="B116" s="18"/>
      <c r="C116" s="18"/>
      <c r="D116" s="18"/>
      <c r="E116" s="23"/>
      <c r="F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row>
    <row r="117" spans="2:35">
      <c r="B117" s="18"/>
      <c r="C117" s="18"/>
      <c r="D117" s="18"/>
      <c r="E117" s="23"/>
      <c r="F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row>
    <row r="118" spans="2:35">
      <c r="B118" s="18"/>
      <c r="C118" s="18"/>
      <c r="D118" s="18"/>
      <c r="E118" s="23"/>
      <c r="F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row>
    <row r="119" spans="2:35">
      <c r="B119" s="18"/>
      <c r="C119" s="18"/>
      <c r="D119" s="18"/>
      <c r="E119" s="23"/>
      <c r="F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row>
    <row r="120" spans="2:35">
      <c r="B120" s="18"/>
      <c r="C120" s="18"/>
      <c r="D120" s="18"/>
      <c r="E120" s="23"/>
      <c r="F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row>
    <row r="121" spans="2:35">
      <c r="B121" s="18"/>
      <c r="C121" s="18"/>
      <c r="D121" s="18"/>
      <c r="E121" s="23"/>
      <c r="F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row>
    <row r="122" spans="2:35">
      <c r="B122" s="18"/>
      <c r="C122" s="18"/>
      <c r="D122" s="18"/>
      <c r="E122" s="23"/>
      <c r="F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row>
    <row r="123" spans="2:35">
      <c r="B123" s="18"/>
      <c r="C123" s="18"/>
      <c r="D123" s="18"/>
      <c r="E123" s="23"/>
      <c r="F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row>
    <row r="124" spans="2:35">
      <c r="B124" s="18"/>
      <c r="C124" s="18"/>
      <c r="D124" s="18"/>
      <c r="E124" s="23"/>
      <c r="F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row>
    <row r="125" spans="2:35">
      <c r="B125" s="18"/>
      <c r="C125" s="18"/>
      <c r="D125" s="18"/>
      <c r="E125" s="23"/>
      <c r="F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row>
    <row r="126" spans="2:35">
      <c r="B126" s="18"/>
      <c r="C126" s="18"/>
      <c r="D126" s="18"/>
      <c r="E126" s="23"/>
      <c r="F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row>
    <row r="127" spans="2:35">
      <c r="B127" s="18"/>
      <c r="C127" s="18"/>
      <c r="D127" s="18"/>
      <c r="E127" s="23"/>
      <c r="F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row>
    <row r="128" spans="2:35">
      <c r="B128" s="18"/>
      <c r="C128" s="18"/>
      <c r="D128" s="18"/>
      <c r="E128" s="23"/>
      <c r="F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row>
    <row r="129" spans="2:35">
      <c r="B129" s="18"/>
      <c r="C129" s="18"/>
      <c r="D129" s="18"/>
      <c r="E129" s="23"/>
      <c r="F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row>
    <row r="130" spans="2:35">
      <c r="B130" s="18"/>
      <c r="C130" s="18"/>
      <c r="D130" s="18"/>
      <c r="E130" s="23"/>
      <c r="F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row>
    <row r="131" spans="2:35">
      <c r="B131" s="18"/>
      <c r="C131" s="18"/>
      <c r="D131" s="18"/>
      <c r="E131" s="23"/>
      <c r="F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row>
    <row r="132" spans="2:35">
      <c r="B132" s="18"/>
      <c r="C132" s="18"/>
      <c r="D132" s="18"/>
      <c r="E132" s="23"/>
      <c r="F132" s="18"/>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row>
    <row r="133" spans="2:35">
      <c r="B133" s="18"/>
      <c r="C133" s="18"/>
      <c r="D133" s="18"/>
      <c r="E133" s="23"/>
      <c r="F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row>
    <row r="134" spans="2:35">
      <c r="B134" s="18"/>
      <c r="C134" s="18"/>
      <c r="D134" s="18"/>
      <c r="E134" s="23"/>
      <c r="F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row>
    <row r="135" spans="2:35">
      <c r="B135" s="18"/>
      <c r="C135" s="18"/>
      <c r="D135" s="18"/>
      <c r="E135" s="23"/>
      <c r="F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row>
    <row r="136" spans="2:35">
      <c r="B136" s="18"/>
      <c r="C136" s="18"/>
      <c r="D136" s="18"/>
      <c r="E136" s="23"/>
      <c r="F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row>
    <row r="137" spans="2:35">
      <c r="B137" s="18"/>
      <c r="C137" s="18"/>
      <c r="D137" s="18"/>
      <c r="E137" s="23"/>
      <c r="F137" s="18"/>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row>
    <row r="138" spans="2:35">
      <c r="B138" s="18"/>
      <c r="C138" s="18"/>
      <c r="D138" s="18"/>
      <c r="E138" s="23"/>
      <c r="F138" s="18"/>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row>
    <row r="139" spans="2:35">
      <c r="B139" s="18"/>
      <c r="C139" s="18"/>
      <c r="D139" s="18"/>
      <c r="E139" s="23"/>
      <c r="F139" s="18"/>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row>
    <row r="140" spans="2:35">
      <c r="B140" s="18"/>
      <c r="C140" s="18"/>
      <c r="D140" s="18"/>
      <c r="E140" s="23"/>
      <c r="F140" s="18"/>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row>
    <row r="141" spans="2:35">
      <c r="B141" s="18"/>
      <c r="C141" s="18"/>
      <c r="D141" s="18"/>
      <c r="E141" s="23"/>
      <c r="F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row>
    <row r="142" spans="2:35">
      <c r="B142" s="18"/>
      <c r="C142" s="18"/>
      <c r="D142" s="18"/>
      <c r="E142" s="23"/>
      <c r="F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row>
    <row r="143" spans="2:35">
      <c r="B143" s="18"/>
      <c r="C143" s="18"/>
      <c r="D143" s="18"/>
      <c r="E143" s="23"/>
      <c r="F143" s="18"/>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row>
    <row r="144" spans="2:35">
      <c r="B144" s="18"/>
      <c r="C144" s="18"/>
      <c r="D144" s="18"/>
      <c r="E144" s="23"/>
      <c r="F144" s="18"/>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18"/>
      <c r="AH144" s="18"/>
      <c r="AI144" s="18"/>
    </row>
    <row r="145" spans="2:35">
      <c r="B145" s="18"/>
      <c r="C145" s="18"/>
      <c r="D145" s="18"/>
      <c r="E145" s="23"/>
      <c r="F145" s="18"/>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18"/>
      <c r="AH145" s="18"/>
      <c r="AI145" s="18"/>
    </row>
    <row r="146" spans="2:35">
      <c r="B146" s="18"/>
      <c r="C146" s="18"/>
      <c r="D146" s="18"/>
      <c r="E146" s="23"/>
      <c r="F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row>
    <row r="147" spans="2:35">
      <c r="B147" s="18"/>
      <c r="C147" s="18"/>
      <c r="D147" s="18"/>
      <c r="E147" s="23"/>
      <c r="F147" s="18"/>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18"/>
    </row>
    <row r="148" spans="2:35">
      <c r="B148" s="18"/>
      <c r="C148" s="18"/>
      <c r="D148" s="18"/>
      <c r="E148" s="23"/>
      <c r="F148" s="18"/>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18"/>
    </row>
    <row r="149" spans="2:35">
      <c r="B149" s="18"/>
      <c r="C149" s="18"/>
      <c r="D149" s="18"/>
      <c r="E149" s="23"/>
      <c r="F149" s="18"/>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row>
    <row r="150" spans="2:35">
      <c r="B150" s="18"/>
      <c r="C150" s="18"/>
      <c r="D150" s="18"/>
      <c r="E150" s="23"/>
      <c r="F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row>
    <row r="151" spans="2:35">
      <c r="B151" s="18"/>
      <c r="C151" s="18"/>
      <c r="D151" s="18"/>
      <c r="E151" s="23"/>
      <c r="F151" s="18"/>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row>
    <row r="152" spans="2:35">
      <c r="B152" s="18"/>
      <c r="C152" s="18"/>
      <c r="D152" s="18"/>
      <c r="E152" s="23"/>
      <c r="F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row>
    <row r="153" spans="2:35">
      <c r="B153" s="18"/>
      <c r="C153" s="18"/>
      <c r="D153" s="18"/>
      <c r="E153" s="23"/>
      <c r="F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row>
    <row r="154" spans="2:35">
      <c r="B154" s="18"/>
      <c r="C154" s="18"/>
      <c r="D154" s="18"/>
      <c r="E154" s="23"/>
      <c r="F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row>
    <row r="155" spans="2:35">
      <c r="B155" s="18"/>
      <c r="C155" s="18"/>
      <c r="D155" s="18"/>
      <c r="E155" s="23"/>
      <c r="F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row>
    <row r="156" spans="2:35">
      <c r="B156" s="18"/>
      <c r="C156" s="18"/>
      <c r="D156" s="18"/>
      <c r="E156" s="23"/>
      <c r="F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row>
    <row r="157" spans="2:35">
      <c r="B157" s="18"/>
      <c r="C157" s="18"/>
      <c r="D157" s="18"/>
      <c r="E157" s="23"/>
      <c r="F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row>
    <row r="158" spans="2:35">
      <c r="B158" s="18"/>
      <c r="C158" s="18"/>
      <c r="D158" s="18"/>
      <c r="E158" s="23"/>
      <c r="F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row>
    <row r="159" spans="2:35">
      <c r="B159" s="18"/>
      <c r="C159" s="18"/>
      <c r="D159" s="18"/>
      <c r="E159" s="23"/>
      <c r="F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row>
    <row r="160" spans="2:35">
      <c r="B160" s="18"/>
      <c r="C160" s="18"/>
      <c r="D160" s="18"/>
      <c r="E160" s="23"/>
      <c r="F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row>
    <row r="161" spans="2:35">
      <c r="B161" s="18"/>
      <c r="C161" s="18"/>
      <c r="D161" s="18"/>
      <c r="E161" s="23"/>
      <c r="F161" s="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row>
    <row r="162" spans="2:35">
      <c r="B162" s="18"/>
      <c r="C162" s="18"/>
      <c r="D162" s="18"/>
      <c r="E162" s="23"/>
      <c r="F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row>
    <row r="163" spans="2:35">
      <c r="B163" s="18"/>
      <c r="C163" s="18"/>
      <c r="D163" s="18"/>
      <c r="E163" s="23"/>
      <c r="F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row>
    <row r="164" spans="2:35">
      <c r="B164" s="18"/>
      <c r="C164" s="18"/>
      <c r="D164" s="18"/>
      <c r="E164" s="23"/>
      <c r="F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row>
    <row r="165" spans="2:35">
      <c r="B165" s="18"/>
      <c r="C165" s="18"/>
      <c r="D165" s="18"/>
      <c r="E165" s="23"/>
      <c r="F165" s="18"/>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row>
    <row r="166" spans="2:35">
      <c r="B166" s="18"/>
      <c r="C166" s="18"/>
      <c r="D166" s="18"/>
      <c r="E166" s="23"/>
      <c r="F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row>
    <row r="167" spans="2:35">
      <c r="B167" s="18"/>
      <c r="C167" s="18"/>
      <c r="D167" s="18"/>
      <c r="E167" s="23"/>
      <c r="F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row>
    <row r="168" spans="2:35">
      <c r="B168" s="18"/>
      <c r="C168" s="18"/>
      <c r="D168" s="18"/>
      <c r="E168" s="23"/>
      <c r="F168" s="18"/>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row>
    <row r="169" spans="2:35">
      <c r="B169" s="18"/>
      <c r="C169" s="18"/>
      <c r="D169" s="18"/>
      <c r="E169" s="23"/>
      <c r="F169" s="18"/>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row>
    <row r="170" spans="2:35">
      <c r="B170" s="18"/>
      <c r="C170" s="18"/>
      <c r="D170" s="18"/>
      <c r="E170" s="23"/>
      <c r="F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row>
    <row r="171" spans="2:35">
      <c r="B171" s="18"/>
      <c r="C171" s="18"/>
      <c r="D171" s="18"/>
      <c r="E171" s="23"/>
      <c r="F171" s="18"/>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row>
    <row r="172" spans="2:35">
      <c r="B172" s="18"/>
      <c r="C172" s="18"/>
      <c r="D172" s="18"/>
      <c r="E172" s="23"/>
      <c r="F172" s="18"/>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row>
    <row r="173" spans="2:35">
      <c r="B173" s="18"/>
      <c r="C173" s="18"/>
      <c r="D173" s="18"/>
      <c r="E173" s="23"/>
      <c r="F173" s="18"/>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row>
    <row r="174" spans="2:35">
      <c r="B174" s="18"/>
      <c r="C174" s="18"/>
      <c r="D174" s="18"/>
      <c r="E174" s="23"/>
      <c r="F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row>
    <row r="175" spans="2:35">
      <c r="B175" s="18"/>
      <c r="C175" s="18"/>
      <c r="D175" s="18"/>
      <c r="E175" s="23"/>
      <c r="F175" s="18"/>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row>
    <row r="176" spans="2:35">
      <c r="B176" s="18"/>
      <c r="C176" s="18"/>
      <c r="D176" s="18"/>
      <c r="E176" s="23"/>
      <c r="F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row>
    <row r="177" spans="2:35">
      <c r="B177" s="18"/>
      <c r="C177" s="18"/>
      <c r="D177" s="18"/>
      <c r="E177" s="23"/>
      <c r="F177" s="18"/>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row>
    <row r="178" spans="2:35">
      <c r="B178" s="18"/>
      <c r="C178" s="18"/>
      <c r="D178" s="18"/>
      <c r="E178" s="23"/>
      <c r="F178" s="18"/>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row>
    <row r="179" spans="2:35">
      <c r="B179" s="18"/>
      <c r="C179" s="18"/>
      <c r="D179" s="18"/>
      <c r="E179" s="23"/>
      <c r="F179" s="18"/>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row>
    <row r="180" spans="2:35">
      <c r="B180" s="18"/>
      <c r="C180" s="18"/>
      <c r="D180" s="18"/>
      <c r="E180" s="23"/>
      <c r="F180" s="18"/>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row>
    <row r="181" spans="2:35">
      <c r="B181" s="18"/>
      <c r="C181" s="18"/>
      <c r="D181" s="18"/>
      <c r="E181" s="23"/>
      <c r="F181" s="18"/>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row>
    <row r="182" spans="2:35">
      <c r="B182" s="18"/>
      <c r="C182" s="18"/>
      <c r="D182" s="18"/>
      <c r="E182" s="23"/>
      <c r="F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row>
    <row r="183" spans="2:35">
      <c r="B183" s="18"/>
      <c r="C183" s="18"/>
      <c r="D183" s="18"/>
      <c r="E183" s="23"/>
      <c r="F183" s="18"/>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row>
    <row r="184" spans="2:35">
      <c r="B184" s="18"/>
      <c r="C184" s="18"/>
      <c r="D184" s="18"/>
      <c r="E184" s="23"/>
      <c r="F184" s="18"/>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18"/>
      <c r="AH184" s="18"/>
      <c r="AI184" s="18"/>
    </row>
    <row r="185" spans="2:35">
      <c r="B185" s="18"/>
      <c r="C185" s="18"/>
      <c r="D185" s="18"/>
      <c r="E185" s="23"/>
      <c r="F185" s="18"/>
      <c r="J185" s="18"/>
      <c r="K185" s="18"/>
      <c r="L185" s="18"/>
      <c r="M185" s="18"/>
      <c r="N185" s="18"/>
      <c r="O185" s="18"/>
      <c r="P185" s="18"/>
      <c r="Q185" s="18"/>
      <c r="R185" s="18"/>
      <c r="S185" s="18"/>
      <c r="T185" s="18"/>
      <c r="U185" s="18"/>
      <c r="V185" s="18"/>
      <c r="W185" s="18"/>
      <c r="X185" s="18"/>
      <c r="Y185" s="18"/>
      <c r="Z185" s="18"/>
      <c r="AA185" s="18"/>
      <c r="AB185" s="18"/>
      <c r="AC185" s="18"/>
      <c r="AD185" s="18"/>
      <c r="AE185" s="18"/>
      <c r="AF185" s="18"/>
      <c r="AG185" s="18"/>
      <c r="AH185" s="18"/>
      <c r="AI185" s="18"/>
    </row>
    <row r="186" spans="2:35">
      <c r="B186" s="18"/>
      <c r="C186" s="18"/>
      <c r="D186" s="18"/>
      <c r="E186" s="23"/>
      <c r="F186" s="18"/>
      <c r="J186" s="18"/>
      <c r="K186" s="18"/>
      <c r="L186" s="18"/>
      <c r="M186" s="18"/>
      <c r="N186" s="18"/>
      <c r="O186" s="18"/>
      <c r="P186" s="18"/>
      <c r="Q186" s="18"/>
      <c r="R186" s="18"/>
      <c r="S186" s="18"/>
      <c r="T186" s="18"/>
      <c r="U186" s="18"/>
      <c r="V186" s="18"/>
      <c r="W186" s="18"/>
      <c r="X186" s="18"/>
      <c r="Y186" s="18"/>
      <c r="Z186" s="18"/>
      <c r="AA186" s="18"/>
      <c r="AB186" s="18"/>
      <c r="AC186" s="18"/>
      <c r="AD186" s="18"/>
      <c r="AE186" s="18"/>
      <c r="AF186" s="18"/>
      <c r="AG186" s="18"/>
      <c r="AH186" s="18"/>
      <c r="AI186" s="18"/>
    </row>
    <row r="187" spans="2:35">
      <c r="B187" s="18"/>
      <c r="C187" s="18"/>
      <c r="D187" s="18"/>
      <c r="E187" s="23"/>
      <c r="F187" s="18"/>
      <c r="J187" s="18"/>
      <c r="K187" s="18"/>
      <c r="L187" s="18"/>
      <c r="M187" s="18"/>
      <c r="N187" s="18"/>
      <c r="O187" s="18"/>
      <c r="P187" s="18"/>
      <c r="Q187" s="18"/>
      <c r="R187" s="18"/>
      <c r="S187" s="18"/>
      <c r="T187" s="18"/>
      <c r="U187" s="18"/>
      <c r="V187" s="18"/>
      <c r="W187" s="18"/>
      <c r="X187" s="18"/>
      <c r="Y187" s="18"/>
      <c r="Z187" s="18"/>
      <c r="AA187" s="18"/>
      <c r="AB187" s="18"/>
      <c r="AC187" s="18"/>
      <c r="AD187" s="18"/>
      <c r="AE187" s="18"/>
      <c r="AF187" s="18"/>
      <c r="AG187" s="18"/>
      <c r="AH187" s="18"/>
      <c r="AI187" s="18"/>
    </row>
    <row r="188" spans="2:35">
      <c r="B188" s="18"/>
      <c r="C188" s="18"/>
      <c r="D188" s="18"/>
      <c r="E188" s="23"/>
      <c r="F188" s="18"/>
      <c r="J188" s="18"/>
      <c r="K188" s="18"/>
      <c r="L188" s="18"/>
      <c r="M188" s="18"/>
      <c r="N188" s="18"/>
      <c r="O188" s="18"/>
      <c r="P188" s="18"/>
      <c r="Q188" s="18"/>
      <c r="R188" s="18"/>
      <c r="S188" s="18"/>
      <c r="T188" s="18"/>
      <c r="U188" s="18"/>
      <c r="V188" s="18"/>
      <c r="W188" s="18"/>
      <c r="X188" s="18"/>
      <c r="Y188" s="18"/>
      <c r="Z188" s="18"/>
      <c r="AA188" s="18"/>
      <c r="AB188" s="18"/>
      <c r="AC188" s="18"/>
      <c r="AD188" s="18"/>
      <c r="AE188" s="18"/>
      <c r="AF188" s="18"/>
      <c r="AG188" s="18"/>
      <c r="AH188" s="18"/>
      <c r="AI188" s="18"/>
    </row>
    <row r="189" spans="2:35">
      <c r="B189" s="18"/>
      <c r="C189" s="18"/>
      <c r="D189" s="18"/>
      <c r="E189" s="23"/>
      <c r="F189" s="18"/>
      <c r="J189" s="18"/>
      <c r="K189" s="18"/>
      <c r="L189" s="18"/>
      <c r="M189" s="18"/>
      <c r="N189" s="18"/>
      <c r="O189" s="18"/>
      <c r="P189" s="18"/>
      <c r="Q189" s="18"/>
      <c r="R189" s="18"/>
      <c r="S189" s="18"/>
      <c r="T189" s="18"/>
      <c r="U189" s="18"/>
      <c r="V189" s="18"/>
      <c r="W189" s="18"/>
      <c r="X189" s="18"/>
      <c r="Y189" s="18"/>
      <c r="Z189" s="18"/>
      <c r="AA189" s="18"/>
      <c r="AB189" s="18"/>
      <c r="AC189" s="18"/>
      <c r="AD189" s="18"/>
      <c r="AE189" s="18"/>
      <c r="AF189" s="18"/>
      <c r="AG189" s="18"/>
      <c r="AH189" s="18"/>
      <c r="AI189" s="18"/>
    </row>
    <row r="190" spans="2:35">
      <c r="B190" s="18"/>
      <c r="C190" s="18"/>
      <c r="D190" s="18"/>
      <c r="E190" s="23"/>
      <c r="F190" s="18"/>
      <c r="J190" s="18"/>
      <c r="K190" s="18"/>
      <c r="L190" s="18"/>
      <c r="M190" s="18"/>
      <c r="N190" s="18"/>
      <c r="O190" s="18"/>
      <c r="P190" s="18"/>
      <c r="Q190" s="18"/>
      <c r="R190" s="18"/>
      <c r="S190" s="18"/>
      <c r="T190" s="18"/>
      <c r="U190" s="18"/>
      <c r="V190" s="18"/>
      <c r="W190" s="18"/>
      <c r="X190" s="18"/>
      <c r="Y190" s="18"/>
      <c r="Z190" s="18"/>
      <c r="AA190" s="18"/>
      <c r="AB190" s="18"/>
      <c r="AC190" s="18"/>
      <c r="AD190" s="18"/>
      <c r="AE190" s="18"/>
      <c r="AF190" s="18"/>
      <c r="AG190" s="18"/>
      <c r="AH190" s="18"/>
      <c r="AI190" s="18"/>
    </row>
    <row r="191" spans="2:35">
      <c r="B191" s="18"/>
      <c r="C191" s="18"/>
      <c r="D191" s="18"/>
      <c r="E191" s="23"/>
      <c r="F191" s="18"/>
      <c r="J191" s="18"/>
      <c r="K191" s="18"/>
      <c r="L191" s="18"/>
      <c r="M191" s="18"/>
      <c r="N191" s="18"/>
      <c r="O191" s="18"/>
      <c r="P191" s="18"/>
      <c r="Q191" s="18"/>
      <c r="R191" s="18"/>
      <c r="S191" s="18"/>
      <c r="T191" s="18"/>
      <c r="U191" s="18"/>
      <c r="V191" s="18"/>
      <c r="W191" s="18"/>
      <c r="X191" s="18"/>
      <c r="Y191" s="18"/>
      <c r="Z191" s="18"/>
      <c r="AA191" s="18"/>
      <c r="AB191" s="18"/>
      <c r="AC191" s="18"/>
      <c r="AD191" s="18"/>
      <c r="AE191" s="18"/>
      <c r="AF191" s="18"/>
      <c r="AG191" s="18"/>
      <c r="AH191" s="18"/>
      <c r="AI191" s="18"/>
    </row>
    <row r="192" spans="2:35">
      <c r="B192" s="18"/>
      <c r="C192" s="18"/>
      <c r="D192" s="18"/>
      <c r="E192" s="23"/>
      <c r="F192" s="18"/>
      <c r="J192" s="18"/>
      <c r="K192" s="18"/>
      <c r="L192" s="18"/>
      <c r="M192" s="18"/>
      <c r="N192" s="18"/>
      <c r="O192" s="18"/>
      <c r="P192" s="18"/>
      <c r="Q192" s="18"/>
      <c r="R192" s="18"/>
      <c r="S192" s="18"/>
      <c r="T192" s="18"/>
      <c r="U192" s="18"/>
      <c r="V192" s="18"/>
      <c r="W192" s="18"/>
      <c r="X192" s="18"/>
      <c r="Y192" s="18"/>
      <c r="Z192" s="18"/>
      <c r="AA192" s="18"/>
      <c r="AB192" s="18"/>
      <c r="AC192" s="18"/>
      <c r="AD192" s="18"/>
      <c r="AE192" s="18"/>
      <c r="AF192" s="18"/>
      <c r="AG192" s="18"/>
      <c r="AH192" s="18"/>
      <c r="AI192" s="18"/>
    </row>
    <row r="193" spans="2:35">
      <c r="B193" s="18"/>
      <c r="C193" s="18"/>
      <c r="D193" s="18"/>
      <c r="E193" s="23"/>
      <c r="F193" s="18"/>
      <c r="J193" s="18"/>
      <c r="K193" s="18"/>
      <c r="L193" s="18"/>
      <c r="M193" s="18"/>
      <c r="N193" s="18"/>
      <c r="O193" s="18"/>
      <c r="P193" s="18"/>
      <c r="Q193" s="18"/>
      <c r="R193" s="18"/>
      <c r="S193" s="18"/>
      <c r="T193" s="18"/>
      <c r="U193" s="18"/>
      <c r="V193" s="18"/>
      <c r="W193" s="18"/>
      <c r="X193" s="18"/>
      <c r="Y193" s="18"/>
      <c r="Z193" s="18"/>
      <c r="AA193" s="18"/>
      <c r="AB193" s="18"/>
      <c r="AC193" s="18"/>
      <c r="AD193" s="18"/>
      <c r="AE193" s="18"/>
      <c r="AF193" s="18"/>
      <c r="AG193" s="18"/>
      <c r="AH193" s="18"/>
      <c r="AI193" s="18"/>
    </row>
    <row r="194" spans="2:35">
      <c r="B194" s="18"/>
      <c r="C194" s="18"/>
      <c r="D194" s="18"/>
      <c r="E194" s="23"/>
      <c r="F194" s="18"/>
      <c r="J194" s="18"/>
      <c r="K194" s="18"/>
      <c r="L194" s="18"/>
      <c r="M194" s="18"/>
      <c r="N194" s="18"/>
      <c r="O194" s="18"/>
      <c r="P194" s="18"/>
      <c r="Q194" s="18"/>
      <c r="R194" s="18"/>
      <c r="S194" s="18"/>
      <c r="T194" s="18"/>
      <c r="U194" s="18"/>
      <c r="V194" s="18"/>
      <c r="W194" s="18"/>
      <c r="X194" s="18"/>
      <c r="Y194" s="18"/>
      <c r="Z194" s="18"/>
      <c r="AA194" s="18"/>
      <c r="AB194" s="18"/>
      <c r="AC194" s="18"/>
      <c r="AD194" s="18"/>
      <c r="AE194" s="18"/>
      <c r="AF194" s="18"/>
      <c r="AG194" s="18"/>
      <c r="AH194" s="18"/>
      <c r="AI194" s="18"/>
    </row>
    <row r="195" spans="2:35">
      <c r="B195" s="18"/>
      <c r="C195" s="18"/>
      <c r="D195" s="18"/>
      <c r="E195" s="23"/>
      <c r="F195" s="18"/>
      <c r="J195" s="18"/>
      <c r="K195" s="18"/>
      <c r="L195" s="18"/>
      <c r="M195" s="18"/>
      <c r="N195" s="18"/>
      <c r="O195" s="18"/>
      <c r="P195" s="18"/>
      <c r="Q195" s="18"/>
      <c r="R195" s="18"/>
      <c r="S195" s="18"/>
      <c r="T195" s="18"/>
      <c r="U195" s="18"/>
      <c r="V195" s="18"/>
      <c r="W195" s="18"/>
      <c r="X195" s="18"/>
      <c r="Y195" s="18"/>
      <c r="Z195" s="18"/>
      <c r="AA195" s="18"/>
      <c r="AB195" s="18"/>
      <c r="AC195" s="18"/>
      <c r="AD195" s="18"/>
      <c r="AE195" s="18"/>
      <c r="AF195" s="18"/>
      <c r="AG195" s="18"/>
      <c r="AH195" s="18"/>
      <c r="AI195" s="18"/>
    </row>
    <row r="196" spans="2:35">
      <c r="B196" s="18"/>
      <c r="C196" s="18"/>
      <c r="D196" s="18"/>
      <c r="E196" s="23"/>
      <c r="F196" s="18"/>
      <c r="J196" s="18"/>
      <c r="K196" s="18"/>
      <c r="L196" s="18"/>
      <c r="M196" s="18"/>
      <c r="N196" s="18"/>
      <c r="O196" s="18"/>
      <c r="P196" s="18"/>
      <c r="Q196" s="18"/>
      <c r="R196" s="18"/>
      <c r="S196" s="18"/>
      <c r="T196" s="18"/>
      <c r="U196" s="18"/>
      <c r="V196" s="18"/>
      <c r="W196" s="18"/>
      <c r="X196" s="18"/>
      <c r="Y196" s="18"/>
      <c r="Z196" s="18"/>
      <c r="AA196" s="18"/>
      <c r="AB196" s="18"/>
      <c r="AC196" s="18"/>
      <c r="AD196" s="18"/>
      <c r="AE196" s="18"/>
      <c r="AF196" s="18"/>
      <c r="AG196" s="18"/>
      <c r="AH196" s="18"/>
      <c r="AI196" s="18"/>
    </row>
    <row r="197" spans="2:35">
      <c r="B197" s="18"/>
      <c r="C197" s="18"/>
      <c r="D197" s="18"/>
      <c r="E197" s="23"/>
      <c r="F197" s="18"/>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8"/>
    </row>
    <row r="198" spans="2:35">
      <c r="B198" s="18"/>
      <c r="C198" s="18"/>
      <c r="D198" s="18"/>
      <c r="E198" s="23"/>
      <c r="F198" s="18"/>
      <c r="J198" s="18"/>
      <c r="K198" s="18"/>
      <c r="L198" s="18"/>
      <c r="M198" s="18"/>
      <c r="N198" s="18"/>
      <c r="O198" s="18"/>
      <c r="P198" s="18"/>
      <c r="Q198" s="18"/>
      <c r="R198" s="18"/>
      <c r="S198" s="18"/>
      <c r="T198" s="18"/>
      <c r="U198" s="18"/>
      <c r="V198" s="18"/>
      <c r="W198" s="18"/>
      <c r="X198" s="18"/>
      <c r="Y198" s="18"/>
      <c r="Z198" s="18"/>
      <c r="AA198" s="18"/>
      <c r="AB198" s="18"/>
      <c r="AC198" s="18"/>
      <c r="AD198" s="18"/>
      <c r="AE198" s="18"/>
      <c r="AF198" s="18"/>
      <c r="AG198" s="18"/>
      <c r="AH198" s="18"/>
      <c r="AI198" s="18"/>
    </row>
    <row r="199" spans="2:35">
      <c r="B199" s="18"/>
      <c r="C199" s="18"/>
      <c r="D199" s="18"/>
      <c r="E199" s="23"/>
      <c r="F199" s="18"/>
      <c r="J199" s="18"/>
      <c r="K199" s="18"/>
      <c r="L199" s="18"/>
      <c r="M199" s="18"/>
      <c r="N199" s="18"/>
      <c r="O199" s="18"/>
      <c r="P199" s="18"/>
      <c r="Q199" s="18"/>
      <c r="R199" s="18"/>
      <c r="S199" s="18"/>
      <c r="T199" s="18"/>
      <c r="U199" s="18"/>
      <c r="V199" s="18"/>
      <c r="W199" s="18"/>
      <c r="X199" s="18"/>
      <c r="Y199" s="18"/>
      <c r="Z199" s="18"/>
      <c r="AA199" s="18"/>
      <c r="AB199" s="18"/>
      <c r="AC199" s="18"/>
      <c r="AD199" s="18"/>
      <c r="AE199" s="18"/>
      <c r="AF199" s="18"/>
      <c r="AG199" s="18"/>
      <c r="AH199" s="18"/>
      <c r="AI199" s="18"/>
    </row>
    <row r="200" spans="2:35">
      <c r="B200" s="18"/>
      <c r="C200" s="18"/>
      <c r="D200" s="18"/>
      <c r="E200" s="23"/>
      <c r="F200" s="18"/>
      <c r="J200" s="18"/>
      <c r="K200" s="18"/>
      <c r="L200" s="18"/>
      <c r="M200" s="18"/>
      <c r="N200" s="18"/>
      <c r="O200" s="18"/>
      <c r="P200" s="18"/>
      <c r="Q200" s="18"/>
      <c r="R200" s="18"/>
      <c r="S200" s="18"/>
      <c r="T200" s="18"/>
      <c r="U200" s="18"/>
      <c r="V200" s="18"/>
      <c r="W200" s="18"/>
      <c r="X200" s="18"/>
      <c r="Y200" s="18"/>
      <c r="Z200" s="18"/>
      <c r="AA200" s="18"/>
      <c r="AB200" s="18"/>
      <c r="AC200" s="18"/>
      <c r="AD200" s="18"/>
      <c r="AE200" s="18"/>
      <c r="AF200" s="18"/>
      <c r="AG200" s="18"/>
      <c r="AH200" s="18"/>
      <c r="AI200" s="18"/>
    </row>
    <row r="201" spans="2:35">
      <c r="B201" s="18"/>
      <c r="C201" s="18"/>
      <c r="D201" s="18"/>
      <c r="E201" s="23"/>
      <c r="F201" s="18"/>
      <c r="J201" s="18"/>
      <c r="K201" s="18"/>
      <c r="L201" s="18"/>
      <c r="M201" s="18"/>
      <c r="N201" s="18"/>
      <c r="O201" s="18"/>
      <c r="P201" s="18"/>
      <c r="Q201" s="18"/>
      <c r="R201" s="18"/>
      <c r="S201" s="18"/>
      <c r="T201" s="18"/>
      <c r="U201" s="18"/>
      <c r="V201" s="18"/>
      <c r="W201" s="18"/>
      <c r="X201" s="18"/>
      <c r="Y201" s="18"/>
      <c r="Z201" s="18"/>
      <c r="AA201" s="18"/>
      <c r="AB201" s="18"/>
      <c r="AC201" s="18"/>
      <c r="AD201" s="18"/>
      <c r="AE201" s="18"/>
      <c r="AF201" s="18"/>
      <c r="AG201" s="18"/>
      <c r="AH201" s="18"/>
      <c r="AI201" s="18"/>
    </row>
    <row r="202" spans="2:35">
      <c r="B202" s="18"/>
      <c r="C202" s="18"/>
      <c r="D202" s="18"/>
      <c r="E202" s="23"/>
      <c r="F202" s="18"/>
      <c r="J202" s="18"/>
      <c r="K202" s="18"/>
      <c r="L202" s="18"/>
      <c r="M202" s="18"/>
      <c r="N202" s="18"/>
      <c r="O202" s="18"/>
      <c r="P202" s="18"/>
      <c r="Q202" s="18"/>
      <c r="R202" s="18"/>
      <c r="S202" s="18"/>
      <c r="T202" s="18"/>
      <c r="U202" s="18"/>
      <c r="V202" s="18"/>
      <c r="W202" s="18"/>
      <c r="X202" s="18"/>
      <c r="Y202" s="18"/>
      <c r="Z202" s="18"/>
      <c r="AA202" s="18"/>
      <c r="AB202" s="18"/>
      <c r="AC202" s="18"/>
      <c r="AD202" s="18"/>
      <c r="AE202" s="18"/>
      <c r="AF202" s="18"/>
      <c r="AG202" s="18"/>
      <c r="AH202" s="18"/>
      <c r="AI202" s="18"/>
    </row>
    <row r="203" spans="2:35">
      <c r="B203" s="18"/>
      <c r="C203" s="18"/>
      <c r="D203" s="18"/>
      <c r="E203" s="23"/>
      <c r="F203" s="18"/>
      <c r="J203" s="18"/>
      <c r="K203" s="18"/>
      <c r="L203" s="18"/>
      <c r="M203" s="18"/>
      <c r="N203" s="18"/>
      <c r="O203" s="18"/>
      <c r="P203" s="18"/>
      <c r="Q203" s="18"/>
      <c r="R203" s="18"/>
      <c r="S203" s="18"/>
      <c r="T203" s="18"/>
      <c r="U203" s="18"/>
      <c r="V203" s="18"/>
      <c r="W203" s="18"/>
      <c r="X203" s="18"/>
      <c r="Y203" s="18"/>
      <c r="Z203" s="18"/>
      <c r="AA203" s="18"/>
      <c r="AB203" s="18"/>
      <c r="AC203" s="18"/>
      <c r="AD203" s="18"/>
      <c r="AE203" s="18"/>
      <c r="AF203" s="18"/>
      <c r="AG203" s="18"/>
      <c r="AH203" s="18"/>
      <c r="AI203" s="18"/>
    </row>
    <row r="204" spans="2:35">
      <c r="B204" s="18"/>
      <c r="C204" s="18"/>
      <c r="D204" s="18"/>
      <c r="E204" s="23"/>
      <c r="F204" s="18"/>
      <c r="J204" s="18"/>
      <c r="K204" s="18"/>
      <c r="L204" s="18"/>
      <c r="M204" s="18"/>
      <c r="N204" s="18"/>
      <c r="O204" s="18"/>
      <c r="P204" s="18"/>
      <c r="Q204" s="18"/>
      <c r="R204" s="18"/>
      <c r="S204" s="18"/>
      <c r="T204" s="18"/>
      <c r="U204" s="18"/>
      <c r="V204" s="18"/>
      <c r="W204" s="18"/>
      <c r="X204" s="18"/>
      <c r="Y204" s="18"/>
      <c r="Z204" s="18"/>
      <c r="AA204" s="18"/>
      <c r="AB204" s="18"/>
      <c r="AC204" s="18"/>
      <c r="AD204" s="18"/>
      <c r="AE204" s="18"/>
      <c r="AF204" s="18"/>
      <c r="AG204" s="18"/>
      <c r="AH204" s="18"/>
      <c r="AI204" s="18"/>
    </row>
    <row r="205" spans="2:35">
      <c r="B205" s="18"/>
      <c r="C205" s="18"/>
      <c r="D205" s="18"/>
      <c r="E205" s="23"/>
      <c r="F205" s="18"/>
      <c r="J205" s="18"/>
      <c r="K205" s="18"/>
      <c r="L205" s="18"/>
      <c r="M205" s="18"/>
      <c r="N205" s="18"/>
      <c r="O205" s="18"/>
      <c r="P205" s="18"/>
      <c r="Q205" s="18"/>
      <c r="R205" s="18"/>
      <c r="S205" s="18"/>
      <c r="T205" s="18"/>
      <c r="U205" s="18"/>
      <c r="V205" s="18"/>
      <c r="W205" s="18"/>
      <c r="X205" s="18"/>
      <c r="Y205" s="18"/>
      <c r="Z205" s="18"/>
      <c r="AA205" s="18"/>
      <c r="AB205" s="18"/>
      <c r="AC205" s="18"/>
      <c r="AD205" s="18"/>
      <c r="AE205" s="18"/>
      <c r="AF205" s="18"/>
      <c r="AG205" s="18"/>
      <c r="AH205" s="18"/>
      <c r="AI205" s="18"/>
    </row>
    <row r="206" spans="2:35">
      <c r="B206" s="18"/>
      <c r="C206" s="18"/>
      <c r="D206" s="18"/>
      <c r="E206" s="23"/>
      <c r="F206" s="18"/>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row>
    <row r="207" spans="2:35">
      <c r="B207" s="18"/>
      <c r="C207" s="18"/>
      <c r="D207" s="18"/>
      <c r="E207" s="23"/>
      <c r="F207" s="18"/>
      <c r="J207" s="18"/>
      <c r="K207" s="18"/>
      <c r="L207" s="18"/>
      <c r="M207" s="18"/>
      <c r="N207" s="18"/>
      <c r="O207" s="18"/>
      <c r="P207" s="18"/>
      <c r="Q207" s="18"/>
      <c r="R207" s="18"/>
      <c r="S207" s="18"/>
      <c r="T207" s="18"/>
      <c r="U207" s="18"/>
      <c r="V207" s="18"/>
      <c r="W207" s="18"/>
      <c r="X207" s="18"/>
      <c r="Y207" s="18"/>
      <c r="Z207" s="18"/>
      <c r="AA207" s="18"/>
      <c r="AB207" s="18"/>
      <c r="AC207" s="18"/>
      <c r="AD207" s="18"/>
      <c r="AE207" s="18"/>
      <c r="AF207" s="18"/>
      <c r="AG207" s="18"/>
      <c r="AH207" s="18"/>
      <c r="AI207" s="18"/>
    </row>
    <row r="208" spans="2:35">
      <c r="B208" s="18"/>
      <c r="C208" s="18"/>
      <c r="D208" s="18"/>
      <c r="E208" s="23"/>
      <c r="F208" s="18"/>
      <c r="J208" s="18"/>
      <c r="K208" s="18"/>
      <c r="L208" s="18"/>
      <c r="M208" s="18"/>
      <c r="N208" s="18"/>
      <c r="O208" s="18"/>
      <c r="P208" s="18"/>
      <c r="Q208" s="18"/>
      <c r="R208" s="18"/>
      <c r="S208" s="18"/>
      <c r="T208" s="18"/>
      <c r="U208" s="18"/>
      <c r="V208" s="18"/>
      <c r="W208" s="18"/>
      <c r="X208" s="18"/>
      <c r="Y208" s="18"/>
      <c r="Z208" s="18"/>
      <c r="AA208" s="18"/>
      <c r="AB208" s="18"/>
      <c r="AC208" s="18"/>
      <c r="AD208" s="18"/>
      <c r="AE208" s="18"/>
      <c r="AF208" s="18"/>
      <c r="AG208" s="18"/>
      <c r="AH208" s="18"/>
      <c r="AI208" s="18"/>
    </row>
    <row r="209" spans="2:35">
      <c r="B209" s="18"/>
      <c r="C209" s="18"/>
      <c r="D209" s="18"/>
      <c r="E209" s="23"/>
      <c r="F209" s="18"/>
      <c r="J209" s="18"/>
      <c r="K209" s="18"/>
      <c r="L209" s="18"/>
      <c r="M209" s="18"/>
      <c r="N209" s="18"/>
      <c r="O209" s="18"/>
      <c r="P209" s="18"/>
      <c r="Q209" s="18"/>
      <c r="R209" s="18"/>
      <c r="S209" s="18"/>
      <c r="T209" s="18"/>
      <c r="U209" s="18"/>
      <c r="V209" s="18"/>
      <c r="W209" s="18"/>
      <c r="X209" s="18"/>
      <c r="Y209" s="18"/>
      <c r="Z209" s="18"/>
      <c r="AA209" s="18"/>
      <c r="AB209" s="18"/>
      <c r="AC209" s="18"/>
      <c r="AD209" s="18"/>
      <c r="AE209" s="18"/>
      <c r="AF209" s="18"/>
      <c r="AG209" s="18"/>
      <c r="AH209" s="18"/>
      <c r="AI209" s="18"/>
    </row>
    <row r="210" spans="2:35">
      <c r="B210" s="18"/>
      <c r="C210" s="18"/>
      <c r="D210" s="18"/>
      <c r="E210" s="23"/>
      <c r="F210" s="18"/>
      <c r="J210" s="18"/>
      <c r="K210" s="18"/>
      <c r="L210" s="18"/>
      <c r="M210" s="18"/>
      <c r="N210" s="18"/>
      <c r="O210" s="18"/>
      <c r="P210" s="18"/>
      <c r="Q210" s="18"/>
      <c r="R210" s="18"/>
      <c r="S210" s="18"/>
      <c r="T210" s="18"/>
      <c r="U210" s="18"/>
      <c r="V210" s="18"/>
      <c r="W210" s="18"/>
      <c r="X210" s="18"/>
      <c r="Y210" s="18"/>
      <c r="Z210" s="18"/>
      <c r="AA210" s="18"/>
      <c r="AB210" s="18"/>
      <c r="AC210" s="18"/>
      <c r="AD210" s="18"/>
      <c r="AE210" s="18"/>
      <c r="AF210" s="18"/>
      <c r="AG210" s="18"/>
      <c r="AH210" s="18"/>
      <c r="AI210" s="18"/>
    </row>
    <row r="211" spans="2:35">
      <c r="B211" s="18"/>
      <c r="C211" s="18"/>
      <c r="D211" s="18"/>
      <c r="E211" s="23"/>
      <c r="F211" s="18"/>
      <c r="J211" s="18"/>
      <c r="K211" s="18"/>
      <c r="L211" s="18"/>
      <c r="M211" s="18"/>
      <c r="N211" s="18"/>
      <c r="O211" s="18"/>
      <c r="P211" s="18"/>
      <c r="Q211" s="18"/>
      <c r="R211" s="18"/>
      <c r="S211" s="18"/>
      <c r="T211" s="18"/>
      <c r="U211" s="18"/>
      <c r="V211" s="18"/>
      <c r="W211" s="18"/>
      <c r="X211" s="18"/>
      <c r="Y211" s="18"/>
      <c r="Z211" s="18"/>
      <c r="AA211" s="18"/>
      <c r="AB211" s="18"/>
      <c r="AC211" s="18"/>
      <c r="AD211" s="18"/>
      <c r="AE211" s="18"/>
      <c r="AF211" s="18"/>
      <c r="AG211" s="18"/>
      <c r="AH211" s="18"/>
      <c r="AI211" s="18"/>
    </row>
    <row r="212" spans="2:35">
      <c r="B212" s="18"/>
      <c r="C212" s="18"/>
      <c r="D212" s="18"/>
      <c r="E212" s="23"/>
      <c r="F212" s="18"/>
      <c r="J212" s="18"/>
      <c r="K212" s="18"/>
      <c r="L212" s="18"/>
      <c r="M212" s="18"/>
      <c r="N212" s="18"/>
      <c r="O212" s="18"/>
      <c r="P212" s="18"/>
      <c r="Q212" s="18"/>
      <c r="R212" s="18"/>
      <c r="S212" s="18"/>
      <c r="T212" s="18"/>
      <c r="U212" s="18"/>
      <c r="V212" s="18"/>
      <c r="W212" s="18"/>
      <c r="X212" s="18"/>
      <c r="Y212" s="18"/>
      <c r="Z212" s="18"/>
      <c r="AA212" s="18"/>
      <c r="AB212" s="18"/>
      <c r="AC212" s="18"/>
      <c r="AD212" s="18"/>
      <c r="AE212" s="18"/>
      <c r="AF212" s="18"/>
      <c r="AG212" s="18"/>
      <c r="AH212" s="18"/>
      <c r="AI212" s="18"/>
    </row>
    <row r="213" spans="2:35">
      <c r="B213" s="18"/>
      <c r="C213" s="18"/>
      <c r="D213" s="18"/>
      <c r="E213" s="23"/>
      <c r="F213" s="18"/>
      <c r="J213" s="18"/>
      <c r="K213" s="18"/>
      <c r="L213" s="18"/>
      <c r="M213" s="18"/>
      <c r="N213" s="18"/>
      <c r="O213" s="18"/>
      <c r="P213" s="18"/>
      <c r="Q213" s="18"/>
      <c r="R213" s="18"/>
      <c r="S213" s="18"/>
      <c r="T213" s="18"/>
      <c r="U213" s="18"/>
      <c r="V213" s="18"/>
      <c r="W213" s="18"/>
      <c r="X213" s="18"/>
      <c r="Y213" s="18"/>
      <c r="Z213" s="18"/>
      <c r="AA213" s="18"/>
      <c r="AB213" s="18"/>
      <c r="AC213" s="18"/>
      <c r="AD213" s="18"/>
      <c r="AE213" s="18"/>
      <c r="AF213" s="18"/>
      <c r="AG213" s="18"/>
      <c r="AH213" s="18"/>
      <c r="AI213" s="18"/>
    </row>
    <row r="214" spans="2:35">
      <c r="B214" s="18"/>
      <c r="C214" s="18"/>
      <c r="D214" s="18"/>
      <c r="E214" s="23"/>
      <c r="F214" s="18"/>
      <c r="J214" s="18"/>
      <c r="K214" s="18"/>
      <c r="L214" s="18"/>
      <c r="M214" s="18"/>
      <c r="N214" s="18"/>
      <c r="O214" s="18"/>
      <c r="P214" s="18"/>
      <c r="Q214" s="18"/>
      <c r="R214" s="18"/>
      <c r="S214" s="18"/>
      <c r="T214" s="18"/>
      <c r="U214" s="18"/>
      <c r="V214" s="18"/>
      <c r="W214" s="18"/>
      <c r="X214" s="18"/>
      <c r="Y214" s="18"/>
      <c r="Z214" s="18"/>
      <c r="AA214" s="18"/>
      <c r="AB214" s="18"/>
      <c r="AC214" s="18"/>
      <c r="AD214" s="18"/>
      <c r="AE214" s="18"/>
      <c r="AF214" s="18"/>
      <c r="AG214" s="18"/>
      <c r="AH214" s="18"/>
      <c r="AI214" s="18"/>
    </row>
    <row r="215" spans="2:35">
      <c r="B215" s="18"/>
      <c r="C215" s="18"/>
      <c r="D215" s="18"/>
      <c r="E215" s="23"/>
      <c r="F215" s="18"/>
      <c r="J215" s="18"/>
      <c r="K215" s="18"/>
      <c r="L215" s="18"/>
      <c r="M215" s="18"/>
      <c r="N215" s="18"/>
      <c r="O215" s="18"/>
      <c r="P215" s="18"/>
      <c r="Q215" s="18"/>
      <c r="R215" s="18"/>
      <c r="S215" s="18"/>
      <c r="T215" s="18"/>
      <c r="U215" s="18"/>
      <c r="V215" s="18"/>
      <c r="W215" s="18"/>
      <c r="X215" s="18"/>
      <c r="Y215" s="18"/>
      <c r="Z215" s="18"/>
      <c r="AA215" s="18"/>
      <c r="AB215" s="18"/>
      <c r="AC215" s="18"/>
      <c r="AD215" s="18"/>
      <c r="AE215" s="18"/>
      <c r="AF215" s="18"/>
      <c r="AG215" s="18"/>
      <c r="AH215" s="18"/>
      <c r="AI215" s="18"/>
    </row>
    <row r="216" spans="2:35">
      <c r="B216" s="18"/>
      <c r="C216" s="18"/>
      <c r="D216" s="18"/>
      <c r="E216" s="23"/>
      <c r="F216" s="18"/>
      <c r="J216" s="18"/>
      <c r="K216" s="18"/>
      <c r="L216" s="18"/>
      <c r="M216" s="18"/>
      <c r="N216" s="18"/>
      <c r="O216" s="18"/>
      <c r="P216" s="18"/>
      <c r="Q216" s="18"/>
      <c r="R216" s="18"/>
      <c r="S216" s="18"/>
      <c r="T216" s="18"/>
      <c r="U216" s="18"/>
      <c r="V216" s="18"/>
      <c r="W216" s="18"/>
      <c r="X216" s="18"/>
      <c r="Y216" s="18"/>
      <c r="Z216" s="18"/>
      <c r="AA216" s="18"/>
      <c r="AB216" s="18"/>
      <c r="AC216" s="18"/>
      <c r="AD216" s="18"/>
      <c r="AE216" s="18"/>
      <c r="AF216" s="18"/>
      <c r="AG216" s="18"/>
      <c r="AH216" s="18"/>
      <c r="AI216" s="18"/>
    </row>
    <row r="217" spans="2:35">
      <c r="B217" s="18"/>
      <c r="C217" s="18"/>
      <c r="D217" s="18"/>
      <c r="E217" s="23"/>
      <c r="F217" s="18"/>
      <c r="J217" s="18"/>
      <c r="K217" s="18"/>
      <c r="L217" s="18"/>
      <c r="M217" s="18"/>
      <c r="N217" s="18"/>
      <c r="O217" s="18"/>
      <c r="P217" s="18"/>
      <c r="Q217" s="18"/>
      <c r="R217" s="18"/>
      <c r="S217" s="18"/>
      <c r="T217" s="18"/>
      <c r="U217" s="18"/>
      <c r="V217" s="18"/>
      <c r="W217" s="18"/>
      <c r="X217" s="18"/>
      <c r="Y217" s="18"/>
      <c r="Z217" s="18"/>
      <c r="AA217" s="18"/>
      <c r="AB217" s="18"/>
      <c r="AC217" s="18"/>
      <c r="AD217" s="18"/>
      <c r="AE217" s="18"/>
      <c r="AF217" s="18"/>
      <c r="AG217" s="18"/>
      <c r="AH217" s="18"/>
      <c r="AI217" s="18"/>
    </row>
    <row r="218" spans="2:35">
      <c r="B218" s="18"/>
      <c r="C218" s="18"/>
      <c r="D218" s="18"/>
      <c r="E218" s="23"/>
      <c r="F218" s="18"/>
      <c r="J218" s="18"/>
      <c r="K218" s="18"/>
      <c r="L218" s="18"/>
      <c r="M218" s="18"/>
      <c r="N218" s="18"/>
      <c r="O218" s="18"/>
      <c r="P218" s="18"/>
      <c r="Q218" s="18"/>
      <c r="R218" s="18"/>
      <c r="S218" s="18"/>
      <c r="T218" s="18"/>
      <c r="U218" s="18"/>
      <c r="V218" s="18"/>
      <c r="W218" s="18"/>
      <c r="X218" s="18"/>
      <c r="Y218" s="18"/>
      <c r="Z218" s="18"/>
      <c r="AA218" s="18"/>
      <c r="AB218" s="18"/>
      <c r="AC218" s="18"/>
      <c r="AD218" s="18"/>
      <c r="AE218" s="18"/>
      <c r="AF218" s="18"/>
      <c r="AG218" s="18"/>
      <c r="AH218" s="18"/>
      <c r="AI218" s="18"/>
    </row>
    <row r="219" spans="2:35">
      <c r="B219" s="18"/>
      <c r="C219" s="18"/>
      <c r="D219" s="18"/>
      <c r="E219" s="23"/>
      <c r="F219" s="18"/>
      <c r="J219" s="18"/>
      <c r="K219" s="18"/>
      <c r="L219" s="18"/>
      <c r="M219" s="18"/>
      <c r="N219" s="18"/>
      <c r="O219" s="18"/>
      <c r="P219" s="18"/>
      <c r="Q219" s="18"/>
      <c r="R219" s="18"/>
      <c r="S219" s="18"/>
      <c r="T219" s="18"/>
      <c r="U219" s="18"/>
      <c r="V219" s="18"/>
      <c r="W219" s="18"/>
      <c r="X219" s="18"/>
      <c r="Y219" s="18"/>
      <c r="Z219" s="18"/>
      <c r="AA219" s="18"/>
      <c r="AB219" s="18"/>
      <c r="AC219" s="18"/>
      <c r="AD219" s="18"/>
      <c r="AE219" s="18"/>
      <c r="AF219" s="18"/>
      <c r="AG219" s="18"/>
      <c r="AH219" s="18"/>
      <c r="AI219" s="18"/>
    </row>
    <row r="220" spans="2:35">
      <c r="B220" s="18"/>
      <c r="C220" s="18"/>
      <c r="D220" s="18"/>
      <c r="E220" s="23"/>
      <c r="F220" s="18"/>
      <c r="J220" s="18"/>
      <c r="K220" s="18"/>
      <c r="L220" s="18"/>
      <c r="M220" s="18"/>
      <c r="N220" s="18"/>
      <c r="O220" s="18"/>
      <c r="P220" s="18"/>
      <c r="Q220" s="18"/>
      <c r="R220" s="18"/>
      <c r="S220" s="18"/>
      <c r="T220" s="18"/>
      <c r="U220" s="18"/>
      <c r="V220" s="18"/>
      <c r="W220" s="18"/>
      <c r="X220" s="18"/>
      <c r="Y220" s="18"/>
      <c r="Z220" s="18"/>
      <c r="AA220" s="18"/>
      <c r="AB220" s="18"/>
      <c r="AC220" s="18"/>
      <c r="AD220" s="18"/>
      <c r="AE220" s="18"/>
      <c r="AF220" s="18"/>
      <c r="AG220" s="18"/>
      <c r="AH220" s="18"/>
      <c r="AI220" s="18"/>
    </row>
    <row r="221" spans="2:35">
      <c r="B221" s="18"/>
      <c r="C221" s="18"/>
      <c r="D221" s="18"/>
      <c r="E221" s="23"/>
      <c r="F221" s="18"/>
      <c r="J221" s="18"/>
      <c r="K221" s="18"/>
      <c r="L221" s="18"/>
      <c r="M221" s="18"/>
      <c r="N221" s="18"/>
      <c r="O221" s="18"/>
      <c r="P221" s="18"/>
      <c r="Q221" s="18"/>
      <c r="R221" s="18"/>
      <c r="S221" s="18"/>
      <c r="T221" s="18"/>
      <c r="U221" s="18"/>
      <c r="V221" s="18"/>
      <c r="W221" s="18"/>
      <c r="X221" s="18"/>
      <c r="Y221" s="18"/>
      <c r="Z221" s="18"/>
      <c r="AA221" s="18"/>
      <c r="AB221" s="18"/>
      <c r="AC221" s="18"/>
      <c r="AD221" s="18"/>
      <c r="AE221" s="18"/>
      <c r="AF221" s="18"/>
      <c r="AG221" s="18"/>
      <c r="AH221" s="18"/>
      <c r="AI221" s="18"/>
    </row>
    <row r="222" spans="2:35">
      <c r="B222" s="18"/>
      <c r="C222" s="18"/>
      <c r="D222" s="18"/>
      <c r="E222" s="23"/>
      <c r="F222" s="18"/>
      <c r="J222" s="18"/>
      <c r="K222" s="18"/>
      <c r="L222" s="18"/>
      <c r="M222" s="18"/>
      <c r="N222" s="18"/>
      <c r="O222" s="18"/>
      <c r="P222" s="18"/>
      <c r="Q222" s="18"/>
      <c r="R222" s="18"/>
      <c r="S222" s="18"/>
      <c r="T222" s="18"/>
      <c r="U222" s="18"/>
      <c r="V222" s="18"/>
      <c r="W222" s="18"/>
      <c r="X222" s="18"/>
      <c r="Y222" s="18"/>
      <c r="Z222" s="18"/>
      <c r="AA222" s="18"/>
      <c r="AB222" s="18"/>
      <c r="AC222" s="18"/>
      <c r="AD222" s="18"/>
      <c r="AE222" s="18"/>
      <c r="AF222" s="18"/>
      <c r="AG222" s="18"/>
      <c r="AH222" s="18"/>
      <c r="AI222" s="18"/>
    </row>
    <row r="223" spans="2:35">
      <c r="B223" s="18"/>
      <c r="C223" s="18"/>
      <c r="D223" s="18"/>
      <c r="E223" s="23"/>
      <c r="F223" s="18"/>
      <c r="J223" s="18"/>
      <c r="K223" s="18"/>
      <c r="L223" s="18"/>
      <c r="M223" s="18"/>
      <c r="N223" s="18"/>
      <c r="O223" s="18"/>
      <c r="P223" s="18"/>
      <c r="Q223" s="18"/>
      <c r="R223" s="18"/>
      <c r="S223" s="18"/>
      <c r="T223" s="18"/>
      <c r="U223" s="18"/>
      <c r="V223" s="18"/>
      <c r="W223" s="18"/>
      <c r="X223" s="18"/>
      <c r="Y223" s="18"/>
      <c r="Z223" s="18"/>
      <c r="AA223" s="18"/>
      <c r="AB223" s="18"/>
      <c r="AC223" s="18"/>
      <c r="AD223" s="18"/>
      <c r="AE223" s="18"/>
      <c r="AF223" s="18"/>
      <c r="AG223" s="18"/>
      <c r="AH223" s="18"/>
      <c r="AI223" s="18"/>
    </row>
    <row r="224" spans="2:35">
      <c r="B224" s="18"/>
      <c r="C224" s="18"/>
      <c r="D224" s="18"/>
      <c r="E224" s="23"/>
      <c r="F224" s="18"/>
      <c r="J224" s="18"/>
      <c r="K224" s="18"/>
      <c r="L224" s="18"/>
      <c r="M224" s="18"/>
      <c r="N224" s="18"/>
      <c r="O224" s="18"/>
      <c r="P224" s="18"/>
      <c r="Q224" s="18"/>
      <c r="R224" s="18"/>
      <c r="S224" s="18"/>
      <c r="T224" s="18"/>
      <c r="U224" s="18"/>
      <c r="V224" s="18"/>
      <c r="W224" s="18"/>
      <c r="X224" s="18"/>
      <c r="Y224" s="18"/>
      <c r="Z224" s="18"/>
      <c r="AA224" s="18"/>
      <c r="AB224" s="18"/>
      <c r="AC224" s="18"/>
      <c r="AD224" s="18"/>
      <c r="AE224" s="18"/>
      <c r="AF224" s="18"/>
      <c r="AG224" s="18"/>
      <c r="AH224" s="18"/>
      <c r="AI224" s="18"/>
    </row>
    <row r="225" spans="2:35">
      <c r="B225" s="18"/>
      <c r="C225" s="18"/>
      <c r="D225" s="18"/>
      <c r="E225" s="23"/>
      <c r="F225" s="18"/>
      <c r="J225" s="18"/>
      <c r="K225" s="18"/>
      <c r="L225" s="18"/>
      <c r="M225" s="18"/>
      <c r="N225" s="18"/>
      <c r="O225" s="18"/>
      <c r="P225" s="18"/>
      <c r="Q225" s="18"/>
      <c r="R225" s="18"/>
      <c r="S225" s="18"/>
      <c r="T225" s="18"/>
      <c r="U225" s="18"/>
      <c r="V225" s="18"/>
      <c r="W225" s="18"/>
      <c r="X225" s="18"/>
      <c r="Y225" s="18"/>
      <c r="Z225" s="18"/>
      <c r="AA225" s="18"/>
      <c r="AB225" s="18"/>
      <c r="AC225" s="18"/>
      <c r="AD225" s="18"/>
      <c r="AE225" s="18"/>
      <c r="AF225" s="18"/>
      <c r="AG225" s="18"/>
      <c r="AH225" s="18"/>
      <c r="AI225" s="18"/>
    </row>
    <row r="226" spans="2:35">
      <c r="B226" s="18"/>
      <c r="C226" s="18"/>
      <c r="D226" s="18"/>
      <c r="E226" s="23"/>
      <c r="F226" s="18"/>
      <c r="J226" s="18"/>
      <c r="K226" s="18"/>
      <c r="L226" s="18"/>
      <c r="M226" s="18"/>
      <c r="N226" s="18"/>
      <c r="O226" s="18"/>
      <c r="P226" s="18"/>
      <c r="Q226" s="18"/>
      <c r="R226" s="18"/>
      <c r="S226" s="18"/>
      <c r="T226" s="18"/>
      <c r="U226" s="18"/>
      <c r="V226" s="18"/>
      <c r="W226" s="18"/>
      <c r="X226" s="18"/>
      <c r="Y226" s="18"/>
      <c r="Z226" s="18"/>
      <c r="AA226" s="18"/>
      <c r="AB226" s="18"/>
      <c r="AC226" s="18"/>
      <c r="AD226" s="18"/>
      <c r="AE226" s="18"/>
      <c r="AF226" s="18"/>
      <c r="AG226" s="18"/>
      <c r="AH226" s="18"/>
      <c r="AI226" s="18"/>
    </row>
    <row r="227" spans="2:35">
      <c r="B227" s="18"/>
      <c r="C227" s="18"/>
      <c r="D227" s="18"/>
      <c r="E227" s="23"/>
      <c r="F227" s="18"/>
      <c r="J227" s="18"/>
      <c r="K227" s="18"/>
      <c r="L227" s="18"/>
      <c r="M227" s="18"/>
      <c r="N227" s="18"/>
      <c r="O227" s="18"/>
      <c r="P227" s="18"/>
      <c r="Q227" s="18"/>
      <c r="R227" s="18"/>
      <c r="S227" s="18"/>
      <c r="T227" s="18"/>
      <c r="U227" s="18"/>
      <c r="V227" s="18"/>
      <c r="W227" s="18"/>
      <c r="X227" s="18"/>
      <c r="Y227" s="18"/>
      <c r="Z227" s="18"/>
      <c r="AA227" s="18"/>
      <c r="AB227" s="18"/>
      <c r="AC227" s="18"/>
      <c r="AD227" s="18"/>
      <c r="AE227" s="18"/>
      <c r="AF227" s="18"/>
      <c r="AG227" s="18"/>
      <c r="AH227" s="18"/>
      <c r="AI227" s="18"/>
    </row>
    <row r="228" spans="2:35">
      <c r="B228" s="18"/>
      <c r="C228" s="18"/>
      <c r="D228" s="18"/>
      <c r="E228" s="23"/>
      <c r="F228" s="18"/>
      <c r="J228" s="18"/>
      <c r="K228" s="18"/>
      <c r="L228" s="18"/>
      <c r="M228" s="18"/>
      <c r="N228" s="18"/>
      <c r="O228" s="18"/>
      <c r="P228" s="18"/>
      <c r="Q228" s="18"/>
      <c r="R228" s="18"/>
      <c r="S228" s="18"/>
      <c r="T228" s="18"/>
      <c r="U228" s="18"/>
      <c r="V228" s="18"/>
      <c r="W228" s="18"/>
      <c r="X228" s="18"/>
      <c r="Y228" s="18"/>
      <c r="Z228" s="18"/>
      <c r="AA228" s="18"/>
      <c r="AB228" s="18"/>
      <c r="AC228" s="18"/>
      <c r="AD228" s="18"/>
      <c r="AE228" s="18"/>
      <c r="AF228" s="18"/>
      <c r="AG228" s="18"/>
      <c r="AH228" s="18"/>
      <c r="AI228" s="18"/>
    </row>
    <row r="229" spans="2:35">
      <c r="B229" s="18"/>
      <c r="C229" s="18"/>
      <c r="D229" s="18"/>
      <c r="E229" s="23"/>
      <c r="F229" s="18"/>
      <c r="J229" s="18"/>
      <c r="K229" s="18"/>
      <c r="L229" s="18"/>
      <c r="M229" s="18"/>
      <c r="N229" s="18"/>
      <c r="O229" s="18"/>
      <c r="P229" s="18"/>
      <c r="Q229" s="18"/>
      <c r="R229" s="18"/>
      <c r="S229" s="18"/>
      <c r="T229" s="18"/>
      <c r="U229" s="18"/>
      <c r="V229" s="18"/>
      <c r="W229" s="18"/>
      <c r="X229" s="18"/>
      <c r="Y229" s="18"/>
      <c r="Z229" s="18"/>
      <c r="AA229" s="18"/>
      <c r="AB229" s="18"/>
      <c r="AC229" s="18"/>
      <c r="AD229" s="18"/>
      <c r="AE229" s="18"/>
      <c r="AF229" s="18"/>
      <c r="AG229" s="18"/>
      <c r="AH229" s="18"/>
      <c r="AI229" s="18"/>
    </row>
    <row r="230" spans="2:35">
      <c r="B230" s="18"/>
      <c r="C230" s="18"/>
      <c r="D230" s="18"/>
      <c r="E230" s="23"/>
      <c r="F230" s="18"/>
      <c r="J230" s="18"/>
      <c r="K230" s="18"/>
      <c r="L230" s="18"/>
      <c r="M230" s="18"/>
      <c r="N230" s="18"/>
      <c r="O230" s="18"/>
      <c r="P230" s="18"/>
      <c r="Q230" s="18"/>
      <c r="R230" s="18"/>
      <c r="S230" s="18"/>
      <c r="T230" s="18"/>
      <c r="U230" s="18"/>
      <c r="V230" s="18"/>
      <c r="W230" s="18"/>
      <c r="X230" s="18"/>
      <c r="Y230" s="18"/>
      <c r="Z230" s="18"/>
      <c r="AA230" s="18"/>
      <c r="AB230" s="18"/>
      <c r="AC230" s="18"/>
      <c r="AD230" s="18"/>
      <c r="AE230" s="18"/>
      <c r="AF230" s="18"/>
      <c r="AG230" s="18"/>
      <c r="AH230" s="18"/>
      <c r="AI230" s="18"/>
    </row>
    <row r="231" spans="2:35">
      <c r="B231" s="18"/>
      <c r="C231" s="18"/>
      <c r="D231" s="18"/>
      <c r="E231" s="23"/>
      <c r="F231" s="18"/>
      <c r="J231" s="18"/>
      <c r="K231" s="18"/>
      <c r="L231" s="18"/>
      <c r="M231" s="18"/>
      <c r="N231" s="18"/>
      <c r="O231" s="18"/>
      <c r="P231" s="18"/>
      <c r="Q231" s="18"/>
      <c r="R231" s="18"/>
      <c r="S231" s="18"/>
      <c r="T231" s="18"/>
      <c r="U231" s="18"/>
      <c r="V231" s="18"/>
      <c r="W231" s="18"/>
      <c r="X231" s="18"/>
      <c r="Y231" s="18"/>
      <c r="Z231" s="18"/>
      <c r="AA231" s="18"/>
      <c r="AB231" s="18"/>
      <c r="AC231" s="18"/>
      <c r="AD231" s="18"/>
      <c r="AE231" s="18"/>
      <c r="AF231" s="18"/>
      <c r="AG231" s="18"/>
      <c r="AH231" s="18"/>
      <c r="AI231" s="18"/>
    </row>
    <row r="232" spans="2:35">
      <c r="B232" s="18"/>
      <c r="C232" s="18"/>
      <c r="D232" s="18"/>
      <c r="E232" s="23"/>
      <c r="F232" s="18"/>
      <c r="J232" s="18"/>
      <c r="K232" s="18"/>
      <c r="L232" s="18"/>
      <c r="M232" s="18"/>
      <c r="N232" s="18"/>
      <c r="O232" s="18"/>
      <c r="P232" s="18"/>
      <c r="Q232" s="18"/>
      <c r="R232" s="18"/>
      <c r="S232" s="18"/>
      <c r="T232" s="18"/>
      <c r="U232" s="18"/>
      <c r="V232" s="18"/>
      <c r="W232" s="18"/>
      <c r="X232" s="18"/>
      <c r="Y232" s="18"/>
      <c r="Z232" s="18"/>
      <c r="AA232" s="18"/>
      <c r="AB232" s="18"/>
      <c r="AC232" s="18"/>
      <c r="AD232" s="18"/>
      <c r="AE232" s="18"/>
      <c r="AF232" s="18"/>
      <c r="AG232" s="18"/>
      <c r="AH232" s="18"/>
      <c r="AI232" s="18"/>
    </row>
    <row r="233" spans="2:35">
      <c r="B233" s="18"/>
      <c r="C233" s="18"/>
      <c r="D233" s="18"/>
      <c r="E233" s="23"/>
      <c r="F233" s="18"/>
      <c r="J233" s="18"/>
      <c r="K233" s="18"/>
      <c r="L233" s="18"/>
      <c r="M233" s="18"/>
      <c r="N233" s="18"/>
      <c r="O233" s="18"/>
      <c r="P233" s="18"/>
      <c r="Q233" s="18"/>
      <c r="R233" s="18"/>
      <c r="S233" s="18"/>
      <c r="T233" s="18"/>
      <c r="U233" s="18"/>
      <c r="V233" s="18"/>
      <c r="W233" s="18"/>
      <c r="X233" s="18"/>
      <c r="Y233" s="18"/>
      <c r="Z233" s="18"/>
      <c r="AA233" s="18"/>
      <c r="AB233" s="18"/>
      <c r="AC233" s="18"/>
      <c r="AD233" s="18"/>
      <c r="AE233" s="18"/>
      <c r="AF233" s="18"/>
      <c r="AG233" s="18"/>
      <c r="AH233" s="18"/>
      <c r="AI233" s="18"/>
    </row>
    <row r="234" spans="2:35">
      <c r="B234" s="18"/>
      <c r="C234" s="18"/>
      <c r="D234" s="18"/>
      <c r="E234" s="23"/>
      <c r="F234" s="18"/>
      <c r="J234" s="18"/>
      <c r="K234" s="18"/>
      <c r="L234" s="18"/>
      <c r="M234" s="18"/>
      <c r="N234" s="18"/>
      <c r="O234" s="18"/>
      <c r="P234" s="18"/>
      <c r="Q234" s="18"/>
      <c r="R234" s="18"/>
      <c r="S234" s="18"/>
      <c r="T234" s="18"/>
      <c r="U234" s="18"/>
      <c r="V234" s="18"/>
      <c r="W234" s="18"/>
      <c r="X234" s="18"/>
      <c r="Y234" s="18"/>
      <c r="Z234" s="18"/>
      <c r="AA234" s="18"/>
      <c r="AB234" s="18"/>
      <c r="AC234" s="18"/>
      <c r="AD234" s="18"/>
      <c r="AE234" s="18"/>
      <c r="AF234" s="18"/>
      <c r="AG234" s="18"/>
      <c r="AH234" s="18"/>
      <c r="AI234" s="18"/>
    </row>
    <row r="235" spans="2:35">
      <c r="B235" s="18"/>
      <c r="C235" s="18"/>
      <c r="D235" s="18"/>
      <c r="E235" s="23"/>
      <c r="F235" s="18"/>
      <c r="J235" s="18"/>
      <c r="K235" s="18"/>
      <c r="L235" s="18"/>
      <c r="M235" s="18"/>
      <c r="N235" s="18"/>
      <c r="O235" s="18"/>
      <c r="P235" s="18"/>
      <c r="Q235" s="18"/>
      <c r="R235" s="18"/>
      <c r="S235" s="18"/>
      <c r="T235" s="18"/>
      <c r="U235" s="18"/>
      <c r="V235" s="18"/>
      <c r="W235" s="18"/>
      <c r="X235" s="18"/>
      <c r="Y235" s="18"/>
      <c r="Z235" s="18"/>
      <c r="AA235" s="18"/>
      <c r="AB235" s="18"/>
      <c r="AC235" s="18"/>
      <c r="AD235" s="18"/>
      <c r="AE235" s="18"/>
      <c r="AF235" s="18"/>
      <c r="AG235" s="18"/>
      <c r="AH235" s="18"/>
      <c r="AI235" s="18"/>
    </row>
    <row r="236" spans="2:35">
      <c r="B236" s="18"/>
      <c r="C236" s="18"/>
      <c r="D236" s="18"/>
      <c r="E236" s="23"/>
      <c r="F236" s="18"/>
      <c r="J236" s="18"/>
      <c r="K236" s="18"/>
      <c r="L236" s="18"/>
      <c r="M236" s="18"/>
      <c r="N236" s="18"/>
      <c r="O236" s="18"/>
      <c r="P236" s="18"/>
      <c r="Q236" s="18"/>
      <c r="R236" s="18"/>
      <c r="S236" s="18"/>
      <c r="T236" s="18"/>
      <c r="U236" s="18"/>
      <c r="V236" s="18"/>
      <c r="W236" s="18"/>
      <c r="X236" s="18"/>
      <c r="Y236" s="18"/>
      <c r="Z236" s="18"/>
      <c r="AA236" s="18"/>
      <c r="AB236" s="18"/>
      <c r="AC236" s="18"/>
      <c r="AD236" s="18"/>
      <c r="AE236" s="18"/>
      <c r="AF236" s="18"/>
      <c r="AG236" s="18"/>
      <c r="AH236" s="18"/>
      <c r="AI236" s="18"/>
    </row>
    <row r="237" spans="2:35">
      <c r="B237" s="18"/>
      <c r="C237" s="18"/>
      <c r="D237" s="18"/>
      <c r="E237" s="23"/>
      <c r="F237" s="18"/>
      <c r="J237" s="18"/>
      <c r="K237" s="18"/>
      <c r="L237" s="18"/>
      <c r="M237" s="18"/>
      <c r="N237" s="18"/>
      <c r="O237" s="18"/>
      <c r="P237" s="18"/>
      <c r="Q237" s="18"/>
      <c r="R237" s="18"/>
      <c r="S237" s="18"/>
      <c r="T237" s="18"/>
      <c r="U237" s="18"/>
      <c r="V237" s="18"/>
      <c r="W237" s="18"/>
      <c r="X237" s="18"/>
      <c r="Y237" s="18"/>
      <c r="Z237" s="18"/>
      <c r="AA237" s="18"/>
      <c r="AB237" s="18"/>
      <c r="AC237" s="18"/>
      <c r="AD237" s="18"/>
      <c r="AE237" s="18"/>
      <c r="AF237" s="18"/>
      <c r="AG237" s="18"/>
      <c r="AH237" s="18"/>
      <c r="AI237" s="18"/>
    </row>
    <row r="238" spans="2:35">
      <c r="B238" s="18"/>
      <c r="C238" s="18"/>
      <c r="D238" s="18"/>
      <c r="E238" s="23"/>
      <c r="F238" s="18"/>
      <c r="J238" s="18"/>
      <c r="K238" s="18"/>
      <c r="L238" s="18"/>
      <c r="M238" s="18"/>
      <c r="N238" s="18"/>
      <c r="O238" s="18"/>
      <c r="P238" s="18"/>
      <c r="Q238" s="18"/>
      <c r="R238" s="18"/>
      <c r="S238" s="18"/>
      <c r="T238" s="18"/>
      <c r="U238" s="18"/>
      <c r="V238" s="18"/>
      <c r="W238" s="18"/>
      <c r="X238" s="18"/>
      <c r="Y238" s="18"/>
      <c r="Z238" s="18"/>
      <c r="AA238" s="18"/>
      <c r="AB238" s="18"/>
      <c r="AC238" s="18"/>
      <c r="AD238" s="18"/>
      <c r="AE238" s="18"/>
      <c r="AF238" s="18"/>
      <c r="AG238" s="18"/>
      <c r="AH238" s="18"/>
      <c r="AI238" s="18"/>
    </row>
    <row r="239" spans="2:35">
      <c r="B239" s="18"/>
      <c r="C239" s="18"/>
      <c r="D239" s="18"/>
      <c r="E239" s="23"/>
      <c r="F239" s="18"/>
      <c r="J239" s="18"/>
      <c r="K239" s="18"/>
      <c r="L239" s="18"/>
      <c r="M239" s="18"/>
      <c r="N239" s="18"/>
      <c r="O239" s="18"/>
      <c r="P239" s="18"/>
      <c r="Q239" s="18"/>
      <c r="R239" s="18"/>
      <c r="S239" s="18"/>
      <c r="T239" s="18"/>
      <c r="U239" s="18"/>
      <c r="V239" s="18"/>
      <c r="W239" s="18"/>
      <c r="X239" s="18"/>
      <c r="Y239" s="18"/>
      <c r="Z239" s="18"/>
      <c r="AA239" s="18"/>
      <c r="AB239" s="18"/>
      <c r="AC239" s="18"/>
      <c r="AD239" s="18"/>
      <c r="AE239" s="18"/>
      <c r="AF239" s="18"/>
      <c r="AG239" s="18"/>
      <c r="AH239" s="18"/>
      <c r="AI239" s="18"/>
    </row>
    <row r="240" spans="2:35">
      <c r="B240" s="18"/>
      <c r="C240" s="18"/>
      <c r="D240" s="18"/>
      <c r="E240" s="23"/>
      <c r="F240" s="18"/>
      <c r="J240" s="18"/>
      <c r="K240" s="18"/>
      <c r="L240" s="18"/>
      <c r="M240" s="18"/>
      <c r="N240" s="18"/>
      <c r="O240" s="18"/>
      <c r="P240" s="18"/>
      <c r="Q240" s="18"/>
      <c r="R240" s="18"/>
      <c r="S240" s="18"/>
      <c r="T240" s="18"/>
      <c r="U240" s="18"/>
      <c r="V240" s="18"/>
      <c r="W240" s="18"/>
      <c r="X240" s="18"/>
      <c r="Y240" s="18"/>
      <c r="Z240" s="18"/>
      <c r="AA240" s="18"/>
      <c r="AB240" s="18"/>
      <c r="AC240" s="18"/>
      <c r="AD240" s="18"/>
      <c r="AE240" s="18"/>
      <c r="AF240" s="18"/>
      <c r="AG240" s="18"/>
      <c r="AH240" s="18"/>
      <c r="AI240" s="18"/>
    </row>
    <row r="241" spans="2:35">
      <c r="B241" s="18"/>
      <c r="C241" s="18"/>
      <c r="D241" s="18"/>
      <c r="E241" s="23"/>
      <c r="F241" s="18"/>
      <c r="J241" s="18"/>
      <c r="K241" s="18"/>
      <c r="L241" s="18"/>
      <c r="M241" s="18"/>
      <c r="N241" s="18"/>
      <c r="O241" s="18"/>
      <c r="P241" s="18"/>
      <c r="Q241" s="18"/>
      <c r="R241" s="18"/>
      <c r="S241" s="18"/>
      <c r="T241" s="18"/>
      <c r="U241" s="18"/>
      <c r="V241" s="18"/>
      <c r="W241" s="18"/>
      <c r="X241" s="18"/>
      <c r="Y241" s="18"/>
      <c r="Z241" s="18"/>
      <c r="AA241" s="18"/>
      <c r="AB241" s="18"/>
      <c r="AC241" s="18"/>
      <c r="AD241" s="18"/>
      <c r="AE241" s="18"/>
      <c r="AF241" s="18"/>
      <c r="AG241" s="18"/>
      <c r="AH241" s="18"/>
      <c r="AI241" s="18"/>
    </row>
    <row r="242" spans="2:35">
      <c r="B242" s="18"/>
      <c r="C242" s="18"/>
      <c r="D242" s="18"/>
      <c r="E242" s="23"/>
      <c r="F242" s="18"/>
      <c r="J242" s="18"/>
      <c r="K242" s="18"/>
      <c r="L242" s="18"/>
      <c r="M242" s="18"/>
      <c r="N242" s="18"/>
      <c r="O242" s="18"/>
      <c r="P242" s="18"/>
      <c r="Q242" s="18"/>
      <c r="R242" s="18"/>
      <c r="S242" s="18"/>
      <c r="T242" s="18"/>
      <c r="U242" s="18"/>
      <c r="V242" s="18"/>
      <c r="W242" s="18"/>
      <c r="X242" s="18"/>
      <c r="Y242" s="18"/>
      <c r="Z242" s="18"/>
      <c r="AA242" s="18"/>
      <c r="AB242" s="18"/>
      <c r="AC242" s="18"/>
      <c r="AD242" s="18"/>
      <c r="AE242" s="18"/>
      <c r="AF242" s="18"/>
      <c r="AG242" s="18"/>
      <c r="AH242" s="18"/>
      <c r="AI242" s="18"/>
    </row>
    <row r="243" spans="2:35">
      <c r="B243" s="18"/>
      <c r="C243" s="18"/>
      <c r="D243" s="18"/>
      <c r="E243" s="23"/>
      <c r="F243" s="18"/>
      <c r="J243" s="18"/>
      <c r="K243" s="18"/>
      <c r="L243" s="18"/>
      <c r="M243" s="18"/>
      <c r="N243" s="18"/>
      <c r="O243" s="18"/>
      <c r="P243" s="18"/>
      <c r="Q243" s="18"/>
      <c r="R243" s="18"/>
      <c r="S243" s="18"/>
      <c r="T243" s="18"/>
      <c r="U243" s="18"/>
      <c r="V243" s="18"/>
      <c r="W243" s="18"/>
      <c r="X243" s="18"/>
      <c r="Y243" s="18"/>
      <c r="Z243" s="18"/>
      <c r="AA243" s="18"/>
      <c r="AB243" s="18"/>
      <c r="AC243" s="18"/>
      <c r="AD243" s="18"/>
      <c r="AE243" s="18"/>
      <c r="AF243" s="18"/>
      <c r="AG243" s="18"/>
      <c r="AH243" s="18"/>
      <c r="AI243" s="18"/>
    </row>
    <row r="244" spans="2:35">
      <c r="B244" s="18"/>
      <c r="C244" s="18"/>
      <c r="D244" s="18"/>
      <c r="E244" s="23"/>
      <c r="F244" s="18"/>
      <c r="J244" s="18"/>
      <c r="K244" s="18"/>
      <c r="L244" s="18"/>
      <c r="M244" s="18"/>
      <c r="N244" s="18"/>
      <c r="O244" s="18"/>
      <c r="P244" s="18"/>
      <c r="Q244" s="18"/>
      <c r="R244" s="18"/>
      <c r="S244" s="18"/>
      <c r="T244" s="18"/>
      <c r="U244" s="18"/>
      <c r="V244" s="18"/>
      <c r="W244" s="18"/>
      <c r="X244" s="18"/>
      <c r="Y244" s="18"/>
      <c r="Z244" s="18"/>
      <c r="AA244" s="18"/>
      <c r="AB244" s="18"/>
      <c r="AC244" s="18"/>
      <c r="AD244" s="18"/>
      <c r="AE244" s="18"/>
      <c r="AF244" s="18"/>
      <c r="AG244" s="18"/>
      <c r="AH244" s="18"/>
      <c r="AI244" s="18"/>
    </row>
    <row r="245" spans="2:35">
      <c r="B245" s="18"/>
      <c r="C245" s="18"/>
      <c r="D245" s="18"/>
      <c r="E245" s="23"/>
      <c r="F245" s="18"/>
      <c r="J245" s="18"/>
      <c r="K245" s="18"/>
      <c r="L245" s="18"/>
      <c r="M245" s="18"/>
      <c r="N245" s="18"/>
      <c r="O245" s="18"/>
      <c r="P245" s="18"/>
      <c r="Q245" s="18"/>
      <c r="R245" s="18"/>
      <c r="S245" s="18"/>
      <c r="T245" s="18"/>
      <c r="U245" s="18"/>
      <c r="V245" s="18"/>
      <c r="W245" s="18"/>
      <c r="X245" s="18"/>
      <c r="Y245" s="18"/>
      <c r="Z245" s="18"/>
      <c r="AA245" s="18"/>
      <c r="AB245" s="18"/>
      <c r="AC245" s="18"/>
      <c r="AD245" s="18"/>
      <c r="AE245" s="18"/>
      <c r="AF245" s="18"/>
      <c r="AG245" s="18"/>
      <c r="AH245" s="18"/>
      <c r="AI245" s="18"/>
    </row>
    <row r="246" spans="2:35">
      <c r="B246" s="18"/>
      <c r="C246" s="18"/>
      <c r="D246" s="18"/>
      <c r="E246" s="23"/>
      <c r="F246" s="18"/>
      <c r="J246" s="18"/>
      <c r="K246" s="18"/>
      <c r="L246" s="18"/>
      <c r="M246" s="18"/>
      <c r="N246" s="18"/>
      <c r="O246" s="18"/>
      <c r="P246" s="18"/>
      <c r="Q246" s="18"/>
      <c r="R246" s="18"/>
      <c r="S246" s="18"/>
      <c r="T246" s="18"/>
      <c r="U246" s="18"/>
      <c r="V246" s="18"/>
      <c r="W246" s="18"/>
      <c r="X246" s="18"/>
      <c r="Y246" s="18"/>
      <c r="Z246" s="18"/>
      <c r="AA246" s="18"/>
      <c r="AB246" s="18"/>
      <c r="AC246" s="18"/>
      <c r="AD246" s="18"/>
      <c r="AE246" s="18"/>
      <c r="AF246" s="18"/>
      <c r="AG246" s="18"/>
      <c r="AH246" s="18"/>
      <c r="AI246" s="18"/>
    </row>
    <row r="247" spans="2:35">
      <c r="B247" s="18"/>
      <c r="C247" s="18"/>
      <c r="D247" s="18"/>
      <c r="E247" s="23"/>
      <c r="F247" s="18"/>
      <c r="J247" s="18"/>
      <c r="K247" s="18"/>
      <c r="L247" s="18"/>
      <c r="M247" s="18"/>
      <c r="N247" s="18"/>
      <c r="O247" s="18"/>
      <c r="P247" s="18"/>
      <c r="Q247" s="18"/>
      <c r="R247" s="18"/>
      <c r="S247" s="18"/>
      <c r="T247" s="18"/>
      <c r="U247" s="18"/>
      <c r="V247" s="18"/>
      <c r="W247" s="18"/>
      <c r="X247" s="18"/>
      <c r="Y247" s="18"/>
      <c r="Z247" s="18"/>
      <c r="AA247" s="18"/>
      <c r="AB247" s="18"/>
      <c r="AC247" s="18"/>
      <c r="AD247" s="18"/>
      <c r="AE247" s="18"/>
      <c r="AF247" s="18"/>
      <c r="AG247" s="18"/>
      <c r="AH247" s="18"/>
      <c r="AI247" s="18"/>
    </row>
    <row r="248" spans="2:35">
      <c r="B248" s="18"/>
      <c r="C248" s="18"/>
      <c r="D248" s="18"/>
      <c r="E248" s="23"/>
      <c r="F248" s="18"/>
      <c r="J248" s="18"/>
      <c r="K248" s="18"/>
      <c r="L248" s="18"/>
      <c r="M248" s="18"/>
      <c r="N248" s="18"/>
      <c r="O248" s="18"/>
      <c r="P248" s="18"/>
      <c r="Q248" s="18"/>
      <c r="R248" s="18"/>
      <c r="S248" s="18"/>
      <c r="T248" s="18"/>
      <c r="U248" s="18"/>
      <c r="V248" s="18"/>
      <c r="W248" s="18"/>
      <c r="X248" s="18"/>
      <c r="Y248" s="18"/>
      <c r="Z248" s="18"/>
      <c r="AA248" s="18"/>
      <c r="AB248" s="18"/>
      <c r="AC248" s="18"/>
      <c r="AD248" s="18"/>
      <c r="AE248" s="18"/>
      <c r="AF248" s="18"/>
      <c r="AG248" s="18"/>
      <c r="AH248" s="18"/>
      <c r="AI248" s="18"/>
    </row>
    <row r="249" spans="2:35">
      <c r="B249" s="18"/>
      <c r="C249" s="18"/>
      <c r="D249" s="18"/>
      <c r="E249" s="23"/>
      <c r="F249" s="18"/>
      <c r="J249" s="18"/>
      <c r="K249" s="18"/>
      <c r="L249" s="18"/>
      <c r="M249" s="18"/>
      <c r="N249" s="18"/>
      <c r="O249" s="18"/>
      <c r="P249" s="18"/>
      <c r="Q249" s="18"/>
      <c r="R249" s="18"/>
      <c r="S249" s="18"/>
      <c r="T249" s="18"/>
      <c r="U249" s="18"/>
      <c r="V249" s="18"/>
      <c r="W249" s="18"/>
      <c r="X249" s="18"/>
      <c r="Y249" s="18"/>
      <c r="Z249" s="18"/>
      <c r="AA249" s="18"/>
      <c r="AB249" s="18"/>
      <c r="AC249" s="18"/>
      <c r="AD249" s="18"/>
      <c r="AE249" s="18"/>
      <c r="AF249" s="18"/>
      <c r="AG249" s="18"/>
      <c r="AH249" s="18"/>
      <c r="AI249" s="18"/>
    </row>
    <row r="250" spans="2:35">
      <c r="B250" s="18"/>
      <c r="C250" s="18"/>
      <c r="D250" s="18"/>
      <c r="E250" s="23"/>
      <c r="F250" s="18"/>
      <c r="J250" s="18"/>
      <c r="K250" s="18"/>
      <c r="L250" s="18"/>
      <c r="M250" s="18"/>
      <c r="N250" s="18"/>
      <c r="O250" s="18"/>
      <c r="P250" s="18"/>
      <c r="Q250" s="18"/>
      <c r="R250" s="18"/>
      <c r="S250" s="18"/>
      <c r="T250" s="18"/>
      <c r="U250" s="18"/>
      <c r="V250" s="18"/>
      <c r="W250" s="18"/>
      <c r="X250" s="18"/>
      <c r="Y250" s="18"/>
      <c r="Z250" s="18"/>
      <c r="AA250" s="18"/>
      <c r="AB250" s="18"/>
      <c r="AC250" s="18"/>
      <c r="AD250" s="18"/>
      <c r="AE250" s="18"/>
      <c r="AF250" s="18"/>
      <c r="AG250" s="18"/>
      <c r="AH250" s="18"/>
      <c r="AI250" s="18"/>
    </row>
    <row r="251" spans="2:35">
      <c r="B251" s="18"/>
      <c r="C251" s="18"/>
      <c r="D251" s="18"/>
      <c r="E251" s="23"/>
      <c r="F251" s="18"/>
      <c r="J251" s="18"/>
      <c r="K251" s="18"/>
      <c r="L251" s="18"/>
      <c r="M251" s="18"/>
      <c r="N251" s="18"/>
      <c r="O251" s="18"/>
      <c r="P251" s="18"/>
      <c r="Q251" s="18"/>
      <c r="R251" s="18"/>
      <c r="S251" s="18"/>
      <c r="T251" s="18"/>
      <c r="U251" s="18"/>
      <c r="V251" s="18"/>
      <c r="W251" s="18"/>
      <c r="X251" s="18"/>
      <c r="Y251" s="18"/>
      <c r="Z251" s="18"/>
      <c r="AA251" s="18"/>
      <c r="AB251" s="18"/>
      <c r="AC251" s="18"/>
      <c r="AD251" s="18"/>
      <c r="AE251" s="18"/>
      <c r="AF251" s="18"/>
      <c r="AG251" s="18"/>
      <c r="AH251" s="18"/>
      <c r="AI251" s="18"/>
    </row>
    <row r="252" spans="2:35">
      <c r="B252" s="18"/>
      <c r="C252" s="18"/>
      <c r="D252" s="18"/>
      <c r="E252" s="23"/>
      <c r="F252" s="18"/>
      <c r="J252" s="18"/>
      <c r="K252" s="18"/>
      <c r="L252" s="18"/>
      <c r="M252" s="18"/>
      <c r="N252" s="18"/>
      <c r="O252" s="18"/>
      <c r="P252" s="18"/>
      <c r="Q252" s="18"/>
      <c r="R252" s="18"/>
      <c r="S252" s="18"/>
      <c r="T252" s="18"/>
      <c r="U252" s="18"/>
      <c r="V252" s="18"/>
      <c r="W252" s="18"/>
      <c r="X252" s="18"/>
      <c r="Y252" s="18"/>
      <c r="Z252" s="18"/>
      <c r="AA252" s="18"/>
      <c r="AB252" s="18"/>
      <c r="AC252" s="18"/>
      <c r="AD252" s="18"/>
      <c r="AE252" s="18"/>
      <c r="AF252" s="18"/>
      <c r="AG252" s="18"/>
      <c r="AH252" s="18"/>
      <c r="AI252" s="18"/>
    </row>
    <row r="253" spans="2:35">
      <c r="B253" s="18"/>
      <c r="C253" s="18"/>
      <c r="D253" s="18"/>
      <c r="E253" s="23"/>
      <c r="F253" s="18"/>
      <c r="J253" s="18"/>
      <c r="K253" s="18"/>
      <c r="L253" s="18"/>
      <c r="M253" s="18"/>
      <c r="N253" s="18"/>
      <c r="O253" s="18"/>
      <c r="P253" s="18"/>
      <c r="Q253" s="18"/>
      <c r="R253" s="18"/>
      <c r="S253" s="18"/>
      <c r="T253" s="18"/>
      <c r="U253" s="18"/>
      <c r="V253" s="18"/>
      <c r="W253" s="18"/>
      <c r="X253" s="18"/>
      <c r="Y253" s="18"/>
      <c r="Z253" s="18"/>
      <c r="AA253" s="18"/>
      <c r="AB253" s="18"/>
      <c r="AC253" s="18"/>
      <c r="AD253" s="18"/>
      <c r="AE253" s="18"/>
      <c r="AF253" s="18"/>
      <c r="AG253" s="18"/>
      <c r="AH253" s="18"/>
      <c r="AI253" s="18"/>
    </row>
    <row r="254" spans="2:35">
      <c r="B254" s="18"/>
      <c r="C254" s="18"/>
      <c r="D254" s="18"/>
      <c r="E254" s="23"/>
      <c r="F254" s="18"/>
      <c r="J254" s="18"/>
      <c r="K254" s="18"/>
      <c r="L254" s="18"/>
      <c r="M254" s="18"/>
      <c r="N254" s="18"/>
      <c r="O254" s="18"/>
      <c r="P254" s="18"/>
      <c r="Q254" s="18"/>
      <c r="R254" s="18"/>
      <c r="S254" s="18"/>
      <c r="T254" s="18"/>
      <c r="U254" s="18"/>
      <c r="V254" s="18"/>
      <c r="W254" s="18"/>
      <c r="X254" s="18"/>
      <c r="Y254" s="18"/>
      <c r="Z254" s="18"/>
      <c r="AA254" s="18"/>
      <c r="AB254" s="18"/>
      <c r="AC254" s="18"/>
      <c r="AD254" s="18"/>
      <c r="AE254" s="18"/>
      <c r="AF254" s="18"/>
      <c r="AG254" s="18"/>
      <c r="AH254" s="18"/>
      <c r="AI254" s="18"/>
    </row>
    <row r="255" spans="2:35">
      <c r="B255" s="18"/>
      <c r="C255" s="18"/>
      <c r="D255" s="18"/>
      <c r="E255" s="23"/>
      <c r="F255" s="18"/>
      <c r="J255" s="18"/>
      <c r="K255" s="18"/>
      <c r="L255" s="18"/>
      <c r="M255" s="18"/>
      <c r="N255" s="18"/>
      <c r="O255" s="18"/>
      <c r="P255" s="18"/>
      <c r="Q255" s="18"/>
      <c r="R255" s="18"/>
      <c r="S255" s="18"/>
      <c r="T255" s="18"/>
      <c r="U255" s="18"/>
      <c r="V255" s="18"/>
      <c r="W255" s="18"/>
      <c r="X255" s="18"/>
      <c r="Y255" s="18"/>
      <c r="Z255" s="18"/>
      <c r="AA255" s="18"/>
      <c r="AB255" s="18"/>
      <c r="AC255" s="18"/>
      <c r="AD255" s="18"/>
      <c r="AE255" s="18"/>
      <c r="AF255" s="18"/>
      <c r="AG255" s="18"/>
      <c r="AH255" s="18"/>
      <c r="AI255" s="18"/>
    </row>
    <row r="256" spans="2:35">
      <c r="B256" s="18"/>
      <c r="C256" s="18"/>
      <c r="D256" s="18"/>
      <c r="E256" s="23"/>
      <c r="F256" s="18"/>
      <c r="J256" s="18"/>
      <c r="K256" s="18"/>
      <c r="L256" s="18"/>
      <c r="M256" s="18"/>
      <c r="N256" s="18"/>
      <c r="O256" s="18"/>
      <c r="P256" s="18"/>
      <c r="Q256" s="18"/>
      <c r="R256" s="18"/>
      <c r="S256" s="18"/>
      <c r="T256" s="18"/>
      <c r="U256" s="18"/>
      <c r="V256" s="18"/>
      <c r="W256" s="18"/>
      <c r="X256" s="18"/>
      <c r="Y256" s="18"/>
      <c r="Z256" s="18"/>
      <c r="AA256" s="18"/>
      <c r="AB256" s="18"/>
      <c r="AC256" s="18"/>
      <c r="AD256" s="18"/>
      <c r="AE256" s="18"/>
      <c r="AF256" s="18"/>
      <c r="AG256" s="18"/>
      <c r="AH256" s="18"/>
      <c r="AI256" s="18"/>
    </row>
    <row r="257" spans="2:35">
      <c r="B257" s="18"/>
      <c r="C257" s="18"/>
      <c r="D257" s="18"/>
      <c r="E257" s="23"/>
      <c r="F257" s="18"/>
      <c r="J257" s="18"/>
      <c r="K257" s="18"/>
      <c r="L257" s="18"/>
      <c r="M257" s="18"/>
      <c r="N257" s="18"/>
      <c r="O257" s="18"/>
      <c r="P257" s="18"/>
      <c r="Q257" s="18"/>
      <c r="R257" s="18"/>
      <c r="S257" s="18"/>
      <c r="T257" s="18"/>
      <c r="U257" s="18"/>
      <c r="V257" s="18"/>
      <c r="W257" s="18"/>
      <c r="X257" s="18"/>
      <c r="Y257" s="18"/>
      <c r="Z257" s="18"/>
      <c r="AA257" s="18"/>
      <c r="AB257" s="18"/>
      <c r="AC257" s="18"/>
      <c r="AD257" s="18"/>
      <c r="AE257" s="18"/>
      <c r="AF257" s="18"/>
      <c r="AG257" s="18"/>
      <c r="AH257" s="18"/>
      <c r="AI257" s="18"/>
    </row>
    <row r="258" spans="2:35">
      <c r="B258" s="18"/>
      <c r="C258" s="18"/>
      <c r="D258" s="18"/>
      <c r="E258" s="23"/>
      <c r="F258" s="18"/>
      <c r="J258" s="18"/>
      <c r="K258" s="18"/>
      <c r="L258" s="18"/>
      <c r="M258" s="18"/>
      <c r="N258" s="18"/>
      <c r="O258" s="18"/>
      <c r="P258" s="18"/>
      <c r="Q258" s="18"/>
      <c r="R258" s="18"/>
      <c r="S258" s="18"/>
      <c r="T258" s="18"/>
      <c r="U258" s="18"/>
      <c r="V258" s="18"/>
      <c r="W258" s="18"/>
      <c r="X258" s="18"/>
      <c r="Y258" s="18"/>
      <c r="Z258" s="18"/>
      <c r="AA258" s="18"/>
      <c r="AB258" s="18"/>
      <c r="AC258" s="18"/>
      <c r="AD258" s="18"/>
      <c r="AE258" s="18"/>
      <c r="AF258" s="18"/>
      <c r="AG258" s="18"/>
      <c r="AH258" s="18"/>
      <c r="AI258" s="18"/>
    </row>
    <row r="259" spans="2:35">
      <c r="B259" s="18"/>
      <c r="C259" s="18"/>
      <c r="D259" s="18"/>
      <c r="E259" s="23"/>
      <c r="F259" s="18"/>
      <c r="J259" s="18"/>
      <c r="K259" s="18"/>
      <c r="L259" s="18"/>
      <c r="M259" s="18"/>
      <c r="N259" s="18"/>
      <c r="O259" s="18"/>
      <c r="P259" s="18"/>
      <c r="Q259" s="18"/>
      <c r="R259" s="18"/>
      <c r="S259" s="18"/>
      <c r="T259" s="18"/>
      <c r="U259" s="18"/>
      <c r="V259" s="18"/>
      <c r="W259" s="18"/>
      <c r="X259" s="18"/>
      <c r="Y259" s="18"/>
      <c r="Z259" s="18"/>
      <c r="AA259" s="18"/>
      <c r="AB259" s="18"/>
      <c r="AC259" s="18"/>
      <c r="AD259" s="18"/>
      <c r="AE259" s="18"/>
      <c r="AF259" s="18"/>
      <c r="AG259" s="18"/>
      <c r="AH259" s="18"/>
      <c r="AI259" s="18"/>
    </row>
    <row r="260" spans="2:35">
      <c r="B260" s="18"/>
      <c r="C260" s="18"/>
      <c r="D260" s="18"/>
      <c r="E260" s="23"/>
      <c r="F260" s="18"/>
      <c r="J260" s="18"/>
      <c r="K260" s="18"/>
      <c r="L260" s="18"/>
      <c r="M260" s="18"/>
      <c r="N260" s="18"/>
      <c r="O260" s="18"/>
      <c r="P260" s="18"/>
      <c r="Q260" s="18"/>
      <c r="R260" s="18"/>
      <c r="S260" s="18"/>
      <c r="T260" s="18"/>
      <c r="U260" s="18"/>
      <c r="V260" s="18"/>
      <c r="W260" s="18"/>
      <c r="X260" s="18"/>
      <c r="Y260" s="18"/>
      <c r="Z260" s="18"/>
      <c r="AA260" s="18"/>
      <c r="AB260" s="18"/>
      <c r="AC260" s="18"/>
      <c r="AD260" s="18"/>
      <c r="AE260" s="18"/>
      <c r="AF260" s="18"/>
      <c r="AG260" s="18"/>
      <c r="AH260" s="18"/>
      <c r="AI260" s="18"/>
    </row>
    <row r="261" spans="2:35">
      <c r="B261" s="18"/>
      <c r="C261" s="18"/>
      <c r="D261" s="18"/>
      <c r="E261" s="23"/>
      <c r="F261" s="18"/>
      <c r="J261" s="18"/>
      <c r="K261" s="18"/>
      <c r="L261" s="18"/>
      <c r="M261" s="18"/>
      <c r="N261" s="18"/>
      <c r="O261" s="18"/>
      <c r="P261" s="18"/>
      <c r="Q261" s="18"/>
      <c r="R261" s="18"/>
      <c r="S261" s="18"/>
      <c r="T261" s="18"/>
      <c r="U261" s="18"/>
      <c r="V261" s="18"/>
      <c r="W261" s="18"/>
      <c r="X261" s="18"/>
      <c r="Y261" s="18"/>
      <c r="Z261" s="18"/>
      <c r="AA261" s="18"/>
      <c r="AB261" s="18"/>
      <c r="AC261" s="18"/>
      <c r="AD261" s="18"/>
      <c r="AE261" s="18"/>
      <c r="AF261" s="18"/>
      <c r="AG261" s="18"/>
      <c r="AH261" s="18"/>
      <c r="AI261" s="18"/>
    </row>
    <row r="262" spans="2:35">
      <c r="B262" s="18"/>
      <c r="C262" s="18"/>
      <c r="D262" s="18"/>
      <c r="E262" s="23"/>
      <c r="F262" s="18"/>
      <c r="J262" s="18"/>
      <c r="K262" s="18"/>
      <c r="L262" s="18"/>
      <c r="M262" s="18"/>
      <c r="N262" s="18"/>
      <c r="O262" s="18"/>
      <c r="P262" s="18"/>
      <c r="Q262" s="18"/>
      <c r="R262" s="18"/>
      <c r="S262" s="18"/>
      <c r="T262" s="18"/>
      <c r="U262" s="18"/>
      <c r="V262" s="18"/>
      <c r="W262" s="18"/>
      <c r="X262" s="18"/>
      <c r="Y262" s="18"/>
      <c r="Z262" s="18"/>
      <c r="AA262" s="18"/>
      <c r="AB262" s="18"/>
      <c r="AC262" s="18"/>
      <c r="AD262" s="18"/>
      <c r="AE262" s="18"/>
      <c r="AF262" s="18"/>
      <c r="AG262" s="18"/>
      <c r="AH262" s="18"/>
      <c r="AI262" s="18"/>
    </row>
    <row r="263" spans="2:35">
      <c r="B263" s="18"/>
      <c r="C263" s="18"/>
      <c r="D263" s="18"/>
      <c r="E263" s="23"/>
      <c r="F263" s="18"/>
      <c r="J263" s="18"/>
      <c r="K263" s="18"/>
      <c r="L263" s="18"/>
      <c r="M263" s="18"/>
      <c r="N263" s="18"/>
      <c r="O263" s="18"/>
      <c r="P263" s="18"/>
      <c r="Q263" s="18"/>
      <c r="R263" s="18"/>
      <c r="S263" s="18"/>
      <c r="T263" s="18"/>
      <c r="U263" s="18"/>
      <c r="V263" s="18"/>
      <c r="W263" s="18"/>
      <c r="X263" s="18"/>
      <c r="Y263" s="18"/>
      <c r="Z263" s="18"/>
      <c r="AA263" s="18"/>
      <c r="AB263" s="18"/>
      <c r="AC263" s="18"/>
      <c r="AD263" s="18"/>
      <c r="AE263" s="18"/>
      <c r="AF263" s="18"/>
      <c r="AG263" s="18"/>
      <c r="AH263" s="18"/>
      <c r="AI263" s="18"/>
    </row>
    <row r="264" spans="2:35">
      <c r="B264" s="18"/>
      <c r="C264" s="18"/>
      <c r="D264" s="18"/>
      <c r="E264" s="23"/>
      <c r="F264" s="18"/>
      <c r="J264" s="18"/>
      <c r="K264" s="18"/>
      <c r="L264" s="18"/>
      <c r="M264" s="18"/>
      <c r="N264" s="18"/>
      <c r="O264" s="18"/>
      <c r="P264" s="18"/>
      <c r="Q264" s="18"/>
      <c r="R264" s="18"/>
      <c r="S264" s="18"/>
      <c r="T264" s="18"/>
      <c r="U264" s="18"/>
      <c r="V264" s="18"/>
      <c r="W264" s="18"/>
      <c r="X264" s="18"/>
      <c r="Y264" s="18"/>
      <c r="Z264" s="18"/>
      <c r="AA264" s="18"/>
      <c r="AB264" s="18"/>
      <c r="AC264" s="18"/>
      <c r="AD264" s="18"/>
      <c r="AE264" s="18"/>
      <c r="AF264" s="18"/>
      <c r="AG264" s="18"/>
      <c r="AH264" s="18"/>
      <c r="AI264" s="18"/>
    </row>
    <row r="265" spans="2:35">
      <c r="B265" s="18"/>
      <c r="C265" s="18"/>
      <c r="D265" s="18"/>
      <c r="E265" s="23"/>
      <c r="F265" s="18"/>
      <c r="J265" s="18"/>
      <c r="K265" s="18"/>
      <c r="L265" s="18"/>
      <c r="M265" s="18"/>
      <c r="N265" s="18"/>
      <c r="O265" s="18"/>
      <c r="P265" s="18"/>
      <c r="Q265" s="18"/>
      <c r="R265" s="18"/>
      <c r="S265" s="18"/>
      <c r="T265" s="18"/>
      <c r="U265" s="18"/>
      <c r="V265" s="18"/>
      <c r="W265" s="18"/>
      <c r="X265" s="18"/>
      <c r="Y265" s="18"/>
      <c r="Z265" s="18"/>
      <c r="AA265" s="18"/>
      <c r="AB265" s="18"/>
      <c r="AC265" s="18"/>
      <c r="AD265" s="18"/>
      <c r="AE265" s="18"/>
      <c r="AF265" s="18"/>
      <c r="AG265" s="18"/>
      <c r="AH265" s="18"/>
      <c r="AI265" s="18"/>
    </row>
    <row r="266" spans="2:35">
      <c r="B266" s="18"/>
      <c r="C266" s="18"/>
      <c r="D266" s="18"/>
      <c r="E266" s="23"/>
      <c r="F266" s="18"/>
      <c r="J266" s="18"/>
      <c r="K266" s="18"/>
      <c r="L266" s="18"/>
      <c r="M266" s="18"/>
      <c r="N266" s="18"/>
      <c r="O266" s="18"/>
      <c r="P266" s="18"/>
      <c r="Q266" s="18"/>
      <c r="R266" s="18"/>
      <c r="S266" s="18"/>
      <c r="T266" s="18"/>
      <c r="U266" s="18"/>
      <c r="V266" s="18"/>
      <c r="W266" s="18"/>
      <c r="X266" s="18"/>
      <c r="Y266" s="18"/>
      <c r="Z266" s="18"/>
      <c r="AA266" s="18"/>
      <c r="AB266" s="18"/>
      <c r="AC266" s="18"/>
      <c r="AD266" s="18"/>
      <c r="AE266" s="18"/>
      <c r="AF266" s="18"/>
      <c r="AG266" s="18"/>
      <c r="AH266" s="18"/>
      <c r="AI266" s="18"/>
    </row>
    <row r="267" spans="2:35">
      <c r="B267" s="18"/>
      <c r="C267" s="18"/>
      <c r="D267" s="18"/>
      <c r="E267" s="23"/>
      <c r="F267" s="18"/>
      <c r="J267" s="18"/>
      <c r="K267" s="18"/>
      <c r="L267" s="18"/>
      <c r="M267" s="18"/>
      <c r="N267" s="18"/>
      <c r="O267" s="18"/>
      <c r="P267" s="18"/>
      <c r="Q267" s="18"/>
      <c r="R267" s="18"/>
      <c r="S267" s="18"/>
      <c r="T267" s="18"/>
      <c r="U267" s="18"/>
      <c r="V267" s="18"/>
      <c r="W267" s="18"/>
      <c r="X267" s="18"/>
      <c r="Y267" s="18"/>
      <c r="Z267" s="18"/>
      <c r="AA267" s="18"/>
      <c r="AB267" s="18"/>
      <c r="AC267" s="18"/>
      <c r="AD267" s="18"/>
      <c r="AE267" s="18"/>
      <c r="AF267" s="18"/>
      <c r="AG267" s="18"/>
      <c r="AH267" s="18"/>
      <c r="AI267" s="18"/>
    </row>
    <row r="268" spans="2:35">
      <c r="B268" s="18"/>
      <c r="C268" s="18"/>
      <c r="D268" s="18"/>
      <c r="E268" s="23"/>
      <c r="F268" s="18"/>
      <c r="J268" s="18"/>
      <c r="K268" s="18"/>
      <c r="L268" s="18"/>
      <c r="M268" s="18"/>
      <c r="N268" s="18"/>
      <c r="O268" s="18"/>
      <c r="P268" s="18"/>
      <c r="Q268" s="18"/>
      <c r="R268" s="18"/>
      <c r="S268" s="18"/>
      <c r="T268" s="18"/>
      <c r="U268" s="18"/>
      <c r="V268" s="18"/>
      <c r="W268" s="18"/>
      <c r="X268" s="18"/>
      <c r="Y268" s="18"/>
      <c r="Z268" s="18"/>
      <c r="AA268" s="18"/>
      <c r="AB268" s="18"/>
      <c r="AC268" s="18"/>
      <c r="AD268" s="18"/>
      <c r="AE268" s="18"/>
      <c r="AF268" s="18"/>
      <c r="AG268" s="18"/>
      <c r="AH268" s="18"/>
      <c r="AI268" s="18"/>
    </row>
    <row r="269" spans="2:35">
      <c r="B269" s="18"/>
      <c r="C269" s="18"/>
      <c r="D269" s="18"/>
      <c r="E269" s="23"/>
      <c r="F269" s="18"/>
      <c r="J269" s="18"/>
      <c r="K269" s="18"/>
      <c r="L269" s="18"/>
      <c r="M269" s="18"/>
      <c r="N269" s="18"/>
      <c r="O269" s="18"/>
      <c r="P269" s="18"/>
      <c r="Q269" s="18"/>
      <c r="R269" s="18"/>
      <c r="S269" s="18"/>
      <c r="T269" s="18"/>
      <c r="U269" s="18"/>
      <c r="V269" s="18"/>
      <c r="W269" s="18"/>
      <c r="X269" s="18"/>
      <c r="Y269" s="18"/>
      <c r="Z269" s="18"/>
      <c r="AA269" s="18"/>
      <c r="AB269" s="18"/>
      <c r="AC269" s="18"/>
      <c r="AD269" s="18"/>
      <c r="AE269" s="18"/>
      <c r="AF269" s="18"/>
      <c r="AG269" s="18"/>
      <c r="AH269" s="18"/>
      <c r="AI269" s="18"/>
    </row>
    <row r="270" spans="2:35">
      <c r="B270" s="18"/>
      <c r="C270" s="18"/>
      <c r="D270" s="18"/>
      <c r="E270" s="23"/>
      <c r="F270" s="18"/>
      <c r="J270" s="18"/>
      <c r="K270" s="18"/>
      <c r="L270" s="18"/>
      <c r="M270" s="18"/>
      <c r="N270" s="18"/>
      <c r="O270" s="18"/>
      <c r="P270" s="18"/>
      <c r="Q270" s="18"/>
      <c r="R270" s="18"/>
      <c r="S270" s="18"/>
      <c r="T270" s="18"/>
      <c r="U270" s="18"/>
      <c r="V270" s="18"/>
      <c r="W270" s="18"/>
      <c r="X270" s="18"/>
      <c r="Y270" s="18"/>
      <c r="Z270" s="18"/>
      <c r="AA270" s="18"/>
      <c r="AB270" s="18"/>
      <c r="AC270" s="18"/>
      <c r="AD270" s="18"/>
      <c r="AE270" s="18"/>
      <c r="AF270" s="18"/>
      <c r="AG270" s="18"/>
      <c r="AH270" s="18"/>
      <c r="AI270" s="18"/>
    </row>
    <row r="271" spans="2:35">
      <c r="B271" s="18"/>
      <c r="C271" s="18"/>
      <c r="D271" s="18"/>
      <c r="E271" s="23"/>
      <c r="F271" s="18"/>
      <c r="J271" s="18"/>
      <c r="K271" s="18"/>
      <c r="L271" s="18"/>
      <c r="M271" s="18"/>
      <c r="N271" s="18"/>
      <c r="O271" s="18"/>
      <c r="P271" s="18"/>
      <c r="Q271" s="18"/>
      <c r="R271" s="18"/>
      <c r="S271" s="18"/>
      <c r="T271" s="18"/>
      <c r="U271" s="18"/>
      <c r="V271" s="18"/>
      <c r="W271" s="18"/>
      <c r="X271" s="18"/>
      <c r="Y271" s="18"/>
      <c r="Z271" s="18"/>
      <c r="AA271" s="18"/>
      <c r="AB271" s="18"/>
      <c r="AC271" s="18"/>
      <c r="AD271" s="18"/>
      <c r="AE271" s="18"/>
      <c r="AF271" s="18"/>
      <c r="AG271" s="18"/>
      <c r="AH271" s="18"/>
      <c r="AI271" s="18"/>
    </row>
    <row r="272" spans="2:35">
      <c r="B272" s="18"/>
      <c r="C272" s="18"/>
      <c r="D272" s="18"/>
      <c r="E272" s="23"/>
      <c r="F272" s="18"/>
      <c r="J272" s="18"/>
      <c r="K272" s="18"/>
      <c r="L272" s="18"/>
      <c r="M272" s="18"/>
      <c r="N272" s="18"/>
      <c r="O272" s="18"/>
      <c r="P272" s="18"/>
      <c r="Q272" s="18"/>
      <c r="R272" s="18"/>
      <c r="S272" s="18"/>
      <c r="T272" s="18"/>
      <c r="U272" s="18"/>
      <c r="V272" s="18"/>
      <c r="W272" s="18"/>
      <c r="X272" s="18"/>
      <c r="Y272" s="18"/>
      <c r="Z272" s="18"/>
      <c r="AA272" s="18"/>
      <c r="AB272" s="18"/>
      <c r="AC272" s="18"/>
      <c r="AD272" s="18"/>
      <c r="AE272" s="18"/>
      <c r="AF272" s="18"/>
      <c r="AG272" s="18"/>
      <c r="AH272" s="18"/>
      <c r="AI272" s="18"/>
    </row>
    <row r="273" spans="2:35">
      <c r="B273" s="18"/>
      <c r="C273" s="18"/>
      <c r="D273" s="18"/>
      <c r="E273" s="23"/>
      <c r="F273" s="18"/>
      <c r="J273" s="18"/>
      <c r="K273" s="18"/>
      <c r="L273" s="18"/>
      <c r="M273" s="18"/>
      <c r="N273" s="18"/>
      <c r="O273" s="18"/>
      <c r="P273" s="18"/>
      <c r="Q273" s="18"/>
      <c r="R273" s="18"/>
      <c r="S273" s="18"/>
      <c r="T273" s="18"/>
      <c r="U273" s="18"/>
      <c r="V273" s="18"/>
      <c r="W273" s="18"/>
      <c r="X273" s="18"/>
      <c r="Y273" s="18"/>
      <c r="Z273" s="18"/>
      <c r="AA273" s="18"/>
      <c r="AB273" s="18"/>
      <c r="AC273" s="18"/>
      <c r="AD273" s="18"/>
      <c r="AE273" s="18"/>
      <c r="AF273" s="18"/>
      <c r="AG273" s="18"/>
      <c r="AH273" s="18"/>
      <c r="AI273" s="18"/>
    </row>
    <row r="274" spans="2:35">
      <c r="B274" s="18"/>
      <c r="C274" s="18"/>
      <c r="D274" s="18"/>
      <c r="E274" s="23"/>
      <c r="F274" s="18"/>
      <c r="J274" s="18"/>
      <c r="K274" s="18"/>
      <c r="L274" s="18"/>
      <c r="M274" s="18"/>
      <c r="N274" s="18"/>
      <c r="O274" s="18"/>
      <c r="P274" s="18"/>
      <c r="Q274" s="18"/>
      <c r="R274" s="18"/>
      <c r="S274" s="18"/>
      <c r="T274" s="18"/>
      <c r="U274" s="18"/>
      <c r="V274" s="18"/>
      <c r="W274" s="18"/>
      <c r="X274" s="18"/>
      <c r="Y274" s="18"/>
      <c r="Z274" s="18"/>
      <c r="AA274" s="18"/>
      <c r="AB274" s="18"/>
      <c r="AC274" s="18"/>
      <c r="AD274" s="18"/>
      <c r="AE274" s="18"/>
      <c r="AF274" s="18"/>
      <c r="AG274" s="18"/>
      <c r="AH274" s="18"/>
      <c r="AI274" s="18"/>
    </row>
    <row r="275" spans="2:35">
      <c r="B275" s="18"/>
      <c r="C275" s="18"/>
      <c r="D275" s="18"/>
      <c r="E275" s="23"/>
      <c r="F275" s="18"/>
      <c r="J275" s="18"/>
      <c r="K275" s="18"/>
      <c r="L275" s="18"/>
      <c r="M275" s="18"/>
      <c r="N275" s="18"/>
      <c r="O275" s="18"/>
      <c r="P275" s="18"/>
      <c r="Q275" s="18"/>
      <c r="R275" s="18"/>
      <c r="S275" s="18"/>
      <c r="T275" s="18"/>
      <c r="U275" s="18"/>
      <c r="V275" s="18"/>
      <c r="W275" s="18"/>
      <c r="X275" s="18"/>
      <c r="Y275" s="18"/>
      <c r="Z275" s="18"/>
      <c r="AA275" s="18"/>
      <c r="AB275" s="18"/>
      <c r="AC275" s="18"/>
      <c r="AD275" s="18"/>
      <c r="AE275" s="18"/>
      <c r="AF275" s="18"/>
      <c r="AG275" s="18"/>
      <c r="AH275" s="18"/>
      <c r="AI275" s="18"/>
    </row>
    <row r="276" spans="2:35">
      <c r="B276" s="18"/>
      <c r="C276" s="18"/>
      <c r="D276" s="18"/>
      <c r="E276" s="23"/>
      <c r="F276" s="18"/>
      <c r="J276" s="18"/>
      <c r="K276" s="18"/>
      <c r="L276" s="18"/>
      <c r="M276" s="18"/>
      <c r="N276" s="18"/>
      <c r="O276" s="18"/>
      <c r="P276" s="18"/>
      <c r="Q276" s="18"/>
      <c r="R276" s="18"/>
      <c r="S276" s="18"/>
      <c r="T276" s="18"/>
      <c r="U276" s="18"/>
      <c r="V276" s="18"/>
      <c r="W276" s="18"/>
      <c r="X276" s="18"/>
      <c r="Y276" s="18"/>
      <c r="Z276" s="18"/>
      <c r="AA276" s="18"/>
      <c r="AB276" s="18"/>
      <c r="AC276" s="18"/>
      <c r="AD276" s="18"/>
      <c r="AE276" s="18"/>
      <c r="AF276" s="18"/>
      <c r="AG276" s="18"/>
      <c r="AH276" s="18"/>
      <c r="AI276" s="18"/>
    </row>
    <row r="277" spans="2:35">
      <c r="B277" s="18"/>
      <c r="C277" s="18"/>
      <c r="D277" s="18"/>
      <c r="E277" s="23"/>
      <c r="F277" s="18"/>
      <c r="J277" s="18"/>
      <c r="K277" s="18"/>
      <c r="L277" s="18"/>
      <c r="M277" s="18"/>
      <c r="N277" s="18"/>
      <c r="O277" s="18"/>
      <c r="P277" s="18"/>
      <c r="Q277" s="18"/>
      <c r="R277" s="18"/>
      <c r="S277" s="18"/>
      <c r="T277" s="18"/>
      <c r="U277" s="18"/>
      <c r="V277" s="18"/>
      <c r="W277" s="18"/>
      <c r="X277" s="18"/>
      <c r="Y277" s="18"/>
      <c r="Z277" s="18"/>
      <c r="AA277" s="18"/>
      <c r="AB277" s="18"/>
      <c r="AC277" s="18"/>
      <c r="AD277" s="18"/>
      <c r="AE277" s="18"/>
      <c r="AF277" s="18"/>
      <c r="AG277" s="18"/>
      <c r="AH277" s="18"/>
      <c r="AI277" s="18"/>
    </row>
    <row r="278" spans="2:35">
      <c r="B278" s="18"/>
      <c r="C278" s="18"/>
      <c r="D278" s="18"/>
      <c r="E278" s="23"/>
      <c r="F278" s="18"/>
      <c r="J278" s="18"/>
      <c r="K278" s="18"/>
      <c r="L278" s="18"/>
      <c r="M278" s="18"/>
      <c r="N278" s="18"/>
      <c r="O278" s="18"/>
      <c r="P278" s="18"/>
      <c r="Q278" s="18"/>
      <c r="R278" s="18"/>
      <c r="S278" s="18"/>
      <c r="T278" s="18"/>
      <c r="U278" s="18"/>
      <c r="V278" s="18"/>
      <c r="W278" s="18"/>
      <c r="X278" s="18"/>
      <c r="Y278" s="18"/>
      <c r="Z278" s="18"/>
      <c r="AA278" s="18"/>
      <c r="AB278" s="18"/>
      <c r="AC278" s="18"/>
      <c r="AD278" s="18"/>
      <c r="AE278" s="18"/>
      <c r="AF278" s="18"/>
      <c r="AG278" s="18"/>
      <c r="AH278" s="18"/>
      <c r="AI278" s="18"/>
    </row>
    <row r="279" spans="2:35">
      <c r="B279" s="18"/>
      <c r="C279" s="18"/>
      <c r="D279" s="18"/>
      <c r="E279" s="23"/>
      <c r="F279" s="18"/>
      <c r="J279" s="18"/>
      <c r="K279" s="18"/>
      <c r="L279" s="18"/>
      <c r="M279" s="18"/>
      <c r="N279" s="18"/>
      <c r="O279" s="18"/>
      <c r="P279" s="18"/>
      <c r="Q279" s="18"/>
      <c r="R279" s="18"/>
      <c r="S279" s="18"/>
      <c r="T279" s="18"/>
      <c r="U279" s="18"/>
      <c r="V279" s="18"/>
      <c r="W279" s="18"/>
      <c r="X279" s="18"/>
      <c r="Y279" s="18"/>
      <c r="Z279" s="18"/>
      <c r="AA279" s="18"/>
      <c r="AB279" s="18"/>
      <c r="AC279" s="18"/>
      <c r="AD279" s="18"/>
      <c r="AE279" s="18"/>
      <c r="AF279" s="18"/>
      <c r="AG279" s="18"/>
      <c r="AH279" s="18"/>
      <c r="AI279" s="18"/>
    </row>
    <row r="280" spans="2:35">
      <c r="B280" s="18"/>
      <c r="C280" s="18"/>
      <c r="D280" s="18"/>
      <c r="E280" s="23"/>
      <c r="F280" s="18"/>
      <c r="J280" s="18"/>
      <c r="K280" s="18"/>
      <c r="L280" s="18"/>
      <c r="M280" s="18"/>
      <c r="N280" s="18"/>
      <c r="O280" s="18"/>
      <c r="P280" s="18"/>
      <c r="Q280" s="18"/>
      <c r="R280" s="18"/>
      <c r="S280" s="18"/>
      <c r="T280" s="18"/>
      <c r="U280" s="18"/>
      <c r="V280" s="18"/>
      <c r="W280" s="18"/>
      <c r="X280" s="18"/>
      <c r="Y280" s="18"/>
      <c r="Z280" s="18"/>
      <c r="AA280" s="18"/>
      <c r="AB280" s="18"/>
      <c r="AC280" s="18"/>
      <c r="AD280" s="18"/>
      <c r="AE280" s="18"/>
      <c r="AF280" s="18"/>
      <c r="AG280" s="18"/>
      <c r="AH280" s="18"/>
      <c r="AI280" s="18"/>
    </row>
    <row r="281" spans="2:35">
      <c r="B281" s="18"/>
      <c r="C281" s="18"/>
      <c r="D281" s="18"/>
      <c r="E281" s="23"/>
      <c r="F281" s="18"/>
      <c r="J281" s="18"/>
      <c r="K281" s="18"/>
      <c r="L281" s="18"/>
      <c r="M281" s="18"/>
      <c r="N281" s="18"/>
      <c r="O281" s="18"/>
      <c r="P281" s="18"/>
      <c r="Q281" s="18"/>
      <c r="R281" s="18"/>
      <c r="S281" s="18"/>
      <c r="T281" s="18"/>
      <c r="U281" s="18"/>
      <c r="V281" s="18"/>
      <c r="W281" s="18"/>
      <c r="X281" s="18"/>
      <c r="Y281" s="18"/>
      <c r="Z281" s="18"/>
      <c r="AA281" s="18"/>
      <c r="AB281" s="18"/>
      <c r="AC281" s="18"/>
      <c r="AD281" s="18"/>
      <c r="AE281" s="18"/>
      <c r="AF281" s="18"/>
      <c r="AG281" s="18"/>
      <c r="AH281" s="18"/>
      <c r="AI281" s="18"/>
    </row>
    <row r="282" spans="2:35">
      <c r="B282" s="18"/>
      <c r="C282" s="18"/>
      <c r="D282" s="18"/>
      <c r="E282" s="23"/>
      <c r="F282" s="18"/>
      <c r="J282" s="18"/>
      <c r="K282" s="18"/>
      <c r="L282" s="18"/>
      <c r="M282" s="18"/>
      <c r="N282" s="18"/>
      <c r="O282" s="18"/>
      <c r="P282" s="18"/>
      <c r="Q282" s="18"/>
      <c r="R282" s="18"/>
      <c r="S282" s="18"/>
      <c r="T282" s="18"/>
      <c r="U282" s="18"/>
      <c r="V282" s="18"/>
      <c r="W282" s="18"/>
      <c r="X282" s="18"/>
      <c r="Y282" s="18"/>
      <c r="Z282" s="18"/>
      <c r="AA282" s="18"/>
      <c r="AB282" s="18"/>
      <c r="AC282" s="18"/>
      <c r="AD282" s="18"/>
      <c r="AE282" s="18"/>
      <c r="AF282" s="18"/>
      <c r="AG282" s="18"/>
      <c r="AH282" s="18"/>
      <c r="AI282" s="18"/>
    </row>
    <row r="283" spans="2:35">
      <c r="B283" s="18"/>
      <c r="C283" s="18"/>
      <c r="D283" s="18"/>
      <c r="E283" s="23"/>
      <c r="F283" s="18"/>
      <c r="J283" s="18"/>
      <c r="K283" s="18"/>
      <c r="L283" s="18"/>
      <c r="M283" s="18"/>
      <c r="N283" s="18"/>
      <c r="O283" s="18"/>
      <c r="P283" s="18"/>
      <c r="Q283" s="18"/>
      <c r="R283" s="18"/>
      <c r="S283" s="18"/>
      <c r="T283" s="18"/>
      <c r="U283" s="18"/>
      <c r="V283" s="18"/>
      <c r="W283" s="18"/>
      <c r="X283" s="18"/>
      <c r="Y283" s="18"/>
      <c r="Z283" s="18"/>
      <c r="AA283" s="18"/>
      <c r="AB283" s="18"/>
      <c r="AC283" s="18"/>
      <c r="AD283" s="18"/>
      <c r="AE283" s="18"/>
      <c r="AF283" s="18"/>
      <c r="AG283" s="18"/>
      <c r="AH283" s="18"/>
      <c r="AI283" s="18"/>
    </row>
    <row r="284" spans="2:35">
      <c r="B284" s="18"/>
      <c r="C284" s="18"/>
      <c r="D284" s="18"/>
      <c r="E284" s="23"/>
      <c r="F284" s="18"/>
      <c r="J284" s="18"/>
      <c r="K284" s="18"/>
      <c r="L284" s="18"/>
      <c r="M284" s="18"/>
      <c r="N284" s="18"/>
      <c r="O284" s="18"/>
      <c r="P284" s="18"/>
      <c r="Q284" s="18"/>
      <c r="R284" s="18"/>
      <c r="S284" s="18"/>
      <c r="T284" s="18"/>
      <c r="U284" s="18"/>
      <c r="V284" s="18"/>
      <c r="W284" s="18"/>
      <c r="X284" s="18"/>
      <c r="Y284" s="18"/>
      <c r="Z284" s="18"/>
      <c r="AA284" s="18"/>
      <c r="AB284" s="18"/>
      <c r="AC284" s="18"/>
      <c r="AD284" s="18"/>
      <c r="AE284" s="18"/>
      <c r="AF284" s="18"/>
      <c r="AG284" s="18"/>
      <c r="AH284" s="18"/>
      <c r="AI284" s="18"/>
    </row>
    <row r="285" spans="2:35">
      <c r="B285" s="18"/>
      <c r="C285" s="18"/>
      <c r="D285" s="18"/>
      <c r="E285" s="23"/>
      <c r="F285" s="18"/>
      <c r="J285" s="18"/>
      <c r="K285" s="18"/>
      <c r="L285" s="18"/>
      <c r="M285" s="18"/>
      <c r="N285" s="18"/>
      <c r="O285" s="18"/>
      <c r="P285" s="18"/>
      <c r="Q285" s="18"/>
      <c r="R285" s="18"/>
      <c r="S285" s="18"/>
      <c r="T285" s="18"/>
      <c r="U285" s="18"/>
      <c r="V285" s="18"/>
      <c r="W285" s="18"/>
      <c r="X285" s="18"/>
      <c r="Y285" s="18"/>
      <c r="Z285" s="18"/>
      <c r="AA285" s="18"/>
      <c r="AB285" s="18"/>
      <c r="AC285" s="18"/>
      <c r="AD285" s="18"/>
      <c r="AE285" s="18"/>
      <c r="AF285" s="18"/>
      <c r="AG285" s="18"/>
      <c r="AH285" s="18"/>
      <c r="AI285" s="18"/>
    </row>
    <row r="286" spans="2:35">
      <c r="B286" s="18"/>
      <c r="C286" s="18"/>
      <c r="D286" s="18"/>
      <c r="E286" s="23"/>
      <c r="F286" s="18"/>
      <c r="J286" s="18"/>
      <c r="K286" s="18"/>
      <c r="L286" s="18"/>
      <c r="M286" s="18"/>
      <c r="N286" s="18"/>
      <c r="O286" s="18"/>
      <c r="P286" s="18"/>
      <c r="Q286" s="18"/>
      <c r="R286" s="18"/>
      <c r="S286" s="18"/>
      <c r="T286" s="18"/>
      <c r="U286" s="18"/>
      <c r="V286" s="18"/>
      <c r="W286" s="18"/>
      <c r="X286" s="18"/>
      <c r="Y286" s="18"/>
      <c r="Z286" s="18"/>
      <c r="AA286" s="18"/>
      <c r="AB286" s="18"/>
      <c r="AC286" s="18"/>
      <c r="AD286" s="18"/>
      <c r="AE286" s="18"/>
      <c r="AF286" s="18"/>
      <c r="AG286" s="18"/>
      <c r="AH286" s="18"/>
      <c r="AI286" s="18"/>
    </row>
    <row r="287" spans="2:35">
      <c r="B287" s="18"/>
      <c r="C287" s="18"/>
      <c r="D287" s="18"/>
      <c r="E287" s="23"/>
      <c r="F287" s="18"/>
      <c r="J287" s="18"/>
      <c r="K287" s="18"/>
      <c r="L287" s="18"/>
      <c r="M287" s="18"/>
      <c r="N287" s="18"/>
      <c r="O287" s="18"/>
      <c r="P287" s="18"/>
      <c r="Q287" s="18"/>
      <c r="R287" s="18"/>
      <c r="S287" s="18"/>
      <c r="T287" s="18"/>
      <c r="U287" s="18"/>
      <c r="V287" s="18"/>
      <c r="W287" s="18"/>
      <c r="X287" s="18"/>
      <c r="Y287" s="18"/>
      <c r="Z287" s="18"/>
      <c r="AA287" s="18"/>
      <c r="AB287" s="18"/>
      <c r="AC287" s="18"/>
      <c r="AD287" s="18"/>
      <c r="AE287" s="18"/>
      <c r="AF287" s="18"/>
      <c r="AG287" s="18"/>
      <c r="AH287" s="18"/>
      <c r="AI287" s="18"/>
    </row>
    <row r="288" spans="2:35">
      <c r="B288" s="18"/>
      <c r="C288" s="18"/>
      <c r="D288" s="18"/>
      <c r="E288" s="23"/>
      <c r="F288" s="18"/>
      <c r="J288" s="18"/>
      <c r="K288" s="18"/>
      <c r="L288" s="18"/>
      <c r="M288" s="18"/>
      <c r="N288" s="18"/>
      <c r="O288" s="18"/>
      <c r="P288" s="18"/>
      <c r="Q288" s="18"/>
      <c r="R288" s="18"/>
      <c r="S288" s="18"/>
      <c r="T288" s="18"/>
      <c r="U288" s="18"/>
      <c r="V288" s="18"/>
      <c r="W288" s="18"/>
      <c r="X288" s="18"/>
      <c r="Y288" s="18"/>
      <c r="Z288" s="18"/>
      <c r="AA288" s="18"/>
      <c r="AB288" s="18"/>
      <c r="AC288" s="18"/>
      <c r="AD288" s="18"/>
      <c r="AE288" s="18"/>
      <c r="AF288" s="18"/>
      <c r="AG288" s="18"/>
      <c r="AH288" s="18"/>
      <c r="AI288" s="18"/>
    </row>
    <row r="289" spans="2:35">
      <c r="B289" s="18"/>
      <c r="C289" s="18"/>
      <c r="D289" s="18"/>
      <c r="E289" s="23"/>
      <c r="F289" s="18"/>
      <c r="J289" s="18"/>
      <c r="K289" s="18"/>
      <c r="L289" s="18"/>
      <c r="M289" s="18"/>
      <c r="N289" s="18"/>
      <c r="O289" s="18"/>
      <c r="P289" s="18"/>
      <c r="Q289" s="18"/>
      <c r="R289" s="18"/>
      <c r="S289" s="18"/>
      <c r="T289" s="18"/>
      <c r="U289" s="18"/>
      <c r="V289" s="18"/>
      <c r="W289" s="18"/>
      <c r="X289" s="18"/>
      <c r="Y289" s="18"/>
      <c r="Z289" s="18"/>
      <c r="AA289" s="18"/>
      <c r="AB289" s="18"/>
      <c r="AC289" s="18"/>
      <c r="AD289" s="18"/>
      <c r="AE289" s="18"/>
      <c r="AF289" s="18"/>
      <c r="AG289" s="18"/>
      <c r="AH289" s="18"/>
      <c r="AI289" s="18"/>
    </row>
    <row r="290" spans="2:35">
      <c r="B290" s="18"/>
      <c r="C290" s="18"/>
      <c r="D290" s="18"/>
      <c r="E290" s="23"/>
      <c r="F290" s="18"/>
      <c r="J290" s="18"/>
      <c r="K290" s="18"/>
      <c r="L290" s="18"/>
      <c r="M290" s="18"/>
      <c r="N290" s="18"/>
      <c r="O290" s="18"/>
      <c r="P290" s="18"/>
      <c r="Q290" s="18"/>
      <c r="R290" s="18"/>
      <c r="S290" s="18"/>
      <c r="T290" s="18"/>
      <c r="U290" s="18"/>
      <c r="V290" s="18"/>
      <c r="W290" s="18"/>
      <c r="X290" s="18"/>
      <c r="Y290" s="18"/>
      <c r="Z290" s="18"/>
      <c r="AA290" s="18"/>
      <c r="AB290" s="18"/>
      <c r="AC290" s="18"/>
      <c r="AD290" s="18"/>
      <c r="AE290" s="18"/>
      <c r="AF290" s="18"/>
      <c r="AG290" s="18"/>
      <c r="AH290" s="18"/>
      <c r="AI290" s="18"/>
    </row>
    <row r="291" spans="2:35">
      <c r="B291" s="18"/>
      <c r="C291" s="18"/>
      <c r="D291" s="18"/>
      <c r="E291" s="23"/>
      <c r="F291" s="18"/>
      <c r="J291" s="18"/>
      <c r="K291" s="18"/>
      <c r="L291" s="18"/>
      <c r="M291" s="18"/>
      <c r="N291" s="18"/>
      <c r="O291" s="18"/>
      <c r="P291" s="18"/>
      <c r="Q291" s="18"/>
      <c r="R291" s="18"/>
      <c r="S291" s="18"/>
      <c r="T291" s="18"/>
      <c r="U291" s="18"/>
      <c r="V291" s="18"/>
      <c r="W291" s="18"/>
      <c r="X291" s="18"/>
      <c r="Y291" s="18"/>
      <c r="Z291" s="18"/>
      <c r="AA291" s="18"/>
      <c r="AB291" s="18"/>
      <c r="AC291" s="18"/>
      <c r="AD291" s="18"/>
      <c r="AE291" s="18"/>
      <c r="AF291" s="18"/>
      <c r="AG291" s="18"/>
      <c r="AH291" s="18"/>
      <c r="AI291" s="18"/>
    </row>
    <row r="292" spans="2:35">
      <c r="B292" s="18"/>
      <c r="C292" s="18"/>
      <c r="D292" s="18"/>
      <c r="E292" s="23"/>
      <c r="F292" s="18"/>
      <c r="J292" s="18"/>
      <c r="K292" s="18"/>
      <c r="L292" s="18"/>
      <c r="M292" s="18"/>
      <c r="N292" s="18"/>
      <c r="O292" s="18"/>
      <c r="P292" s="18"/>
      <c r="Q292" s="18"/>
      <c r="R292" s="18"/>
      <c r="S292" s="18"/>
      <c r="T292" s="18"/>
      <c r="U292" s="18"/>
      <c r="V292" s="18"/>
      <c r="W292" s="18"/>
      <c r="X292" s="18"/>
      <c r="Y292" s="18"/>
      <c r="Z292" s="18"/>
      <c r="AA292" s="18"/>
      <c r="AB292" s="18"/>
      <c r="AC292" s="18"/>
      <c r="AD292" s="18"/>
      <c r="AE292" s="18"/>
      <c r="AF292" s="18"/>
      <c r="AG292" s="18"/>
      <c r="AH292" s="18"/>
      <c r="AI292" s="18"/>
    </row>
    <row r="293" spans="2:35">
      <c r="B293" s="18"/>
      <c r="C293" s="18"/>
      <c r="D293" s="18"/>
      <c r="E293" s="23"/>
      <c r="F293" s="18"/>
      <c r="J293" s="18"/>
      <c r="K293" s="18"/>
      <c r="L293" s="18"/>
      <c r="M293" s="18"/>
      <c r="N293" s="18"/>
      <c r="O293" s="18"/>
      <c r="P293" s="18"/>
      <c r="Q293" s="18"/>
      <c r="R293" s="18"/>
      <c r="S293" s="18"/>
      <c r="T293" s="18"/>
      <c r="U293" s="18"/>
      <c r="V293" s="18"/>
      <c r="W293" s="18"/>
      <c r="X293" s="18"/>
      <c r="Y293" s="18"/>
      <c r="Z293" s="18"/>
      <c r="AA293" s="18"/>
      <c r="AB293" s="18"/>
      <c r="AC293" s="18"/>
      <c r="AD293" s="18"/>
      <c r="AE293" s="18"/>
      <c r="AF293" s="18"/>
      <c r="AG293" s="18"/>
      <c r="AH293" s="18"/>
      <c r="AI293" s="18"/>
    </row>
    <row r="294" spans="2:35">
      <c r="B294" s="18"/>
      <c r="C294" s="18"/>
      <c r="D294" s="18"/>
      <c r="E294" s="23"/>
      <c r="F294" s="18"/>
      <c r="J294" s="18"/>
      <c r="K294" s="18"/>
      <c r="L294" s="18"/>
      <c r="M294" s="18"/>
      <c r="N294" s="18"/>
      <c r="O294" s="18"/>
      <c r="P294" s="18"/>
      <c r="Q294" s="18"/>
      <c r="R294" s="18"/>
      <c r="S294" s="18"/>
      <c r="T294" s="18"/>
      <c r="U294" s="18"/>
      <c r="V294" s="18"/>
      <c r="W294" s="18"/>
      <c r="X294" s="18"/>
      <c r="Y294" s="18"/>
      <c r="Z294" s="18"/>
      <c r="AA294" s="18"/>
      <c r="AB294" s="18"/>
      <c r="AC294" s="18"/>
      <c r="AD294" s="18"/>
      <c r="AE294" s="18"/>
      <c r="AF294" s="18"/>
      <c r="AG294" s="18"/>
      <c r="AH294" s="18"/>
      <c r="AI294" s="18"/>
    </row>
    <row r="295" spans="2:35">
      <c r="B295" s="18"/>
      <c r="C295" s="18"/>
      <c r="D295" s="18"/>
      <c r="E295" s="23"/>
      <c r="F295" s="18"/>
      <c r="J295" s="18"/>
      <c r="K295" s="18"/>
      <c r="L295" s="18"/>
      <c r="M295" s="18"/>
      <c r="N295" s="18"/>
      <c r="O295" s="18"/>
      <c r="P295" s="18"/>
      <c r="Q295" s="18"/>
      <c r="R295" s="18"/>
      <c r="S295" s="18"/>
      <c r="T295" s="18"/>
      <c r="U295" s="18"/>
      <c r="V295" s="18"/>
      <c r="W295" s="18"/>
      <c r="X295" s="18"/>
      <c r="Y295" s="18"/>
      <c r="Z295" s="18"/>
      <c r="AA295" s="18"/>
      <c r="AB295" s="18"/>
      <c r="AC295" s="18"/>
      <c r="AD295" s="18"/>
      <c r="AE295" s="18"/>
      <c r="AF295" s="18"/>
      <c r="AG295" s="18"/>
      <c r="AH295" s="18"/>
      <c r="AI295" s="18"/>
    </row>
    <row r="296" spans="2:35">
      <c r="B296" s="18"/>
      <c r="C296" s="18"/>
      <c r="D296" s="18"/>
      <c r="E296" s="23"/>
      <c r="F296" s="18"/>
      <c r="J296" s="18"/>
      <c r="K296" s="18"/>
      <c r="L296" s="18"/>
      <c r="M296" s="18"/>
      <c r="N296" s="18"/>
      <c r="O296" s="18"/>
      <c r="P296" s="18"/>
      <c r="Q296" s="18"/>
      <c r="R296" s="18"/>
      <c r="S296" s="18"/>
      <c r="T296" s="18"/>
      <c r="U296" s="18"/>
      <c r="V296" s="18"/>
      <c r="W296" s="18"/>
      <c r="X296" s="18"/>
      <c r="Y296" s="18"/>
      <c r="Z296" s="18"/>
      <c r="AA296" s="18"/>
      <c r="AB296" s="18"/>
      <c r="AC296" s="18"/>
      <c r="AD296" s="18"/>
      <c r="AE296" s="18"/>
      <c r="AF296" s="18"/>
      <c r="AG296" s="18"/>
      <c r="AH296" s="18"/>
      <c r="AI296" s="18"/>
    </row>
    <row r="297" spans="2:35">
      <c r="B297" s="18"/>
      <c r="C297" s="18"/>
      <c r="D297" s="18"/>
      <c r="E297" s="23"/>
      <c r="F297" s="18"/>
      <c r="J297" s="18"/>
      <c r="K297" s="18"/>
      <c r="L297" s="18"/>
      <c r="M297" s="18"/>
      <c r="N297" s="18"/>
      <c r="O297" s="18"/>
      <c r="P297" s="18"/>
      <c r="Q297" s="18"/>
      <c r="R297" s="18"/>
      <c r="S297" s="18"/>
      <c r="T297" s="18"/>
      <c r="U297" s="18"/>
      <c r="V297" s="18"/>
      <c r="W297" s="18"/>
      <c r="X297" s="18"/>
      <c r="Y297" s="18"/>
      <c r="Z297" s="18"/>
      <c r="AA297" s="18"/>
      <c r="AB297" s="18"/>
      <c r="AC297" s="18"/>
      <c r="AD297" s="18"/>
      <c r="AE297" s="18"/>
      <c r="AF297" s="18"/>
      <c r="AG297" s="18"/>
      <c r="AH297" s="18"/>
      <c r="AI297" s="18"/>
    </row>
    <row r="298" spans="2:35">
      <c r="B298" s="18"/>
      <c r="C298" s="18"/>
      <c r="D298" s="18"/>
      <c r="E298" s="23"/>
      <c r="F298" s="18"/>
      <c r="J298" s="18"/>
      <c r="K298" s="18"/>
      <c r="L298" s="18"/>
      <c r="M298" s="18"/>
      <c r="N298" s="18"/>
      <c r="O298" s="18"/>
      <c r="P298" s="18"/>
      <c r="Q298" s="18"/>
      <c r="R298" s="18"/>
      <c r="S298" s="18"/>
      <c r="T298" s="18"/>
      <c r="U298" s="18"/>
      <c r="V298" s="18"/>
      <c r="W298" s="18"/>
      <c r="X298" s="18"/>
      <c r="Y298" s="18"/>
      <c r="Z298" s="18"/>
      <c r="AA298" s="18"/>
      <c r="AB298" s="18"/>
      <c r="AC298" s="18"/>
      <c r="AD298" s="18"/>
      <c r="AE298" s="18"/>
      <c r="AF298" s="18"/>
      <c r="AG298" s="18"/>
      <c r="AH298" s="18"/>
      <c r="AI298" s="18"/>
    </row>
    <row r="299" spans="2:35">
      <c r="B299" s="18"/>
      <c r="C299" s="18"/>
      <c r="D299" s="18"/>
      <c r="E299" s="23"/>
      <c r="F299" s="18"/>
      <c r="J299" s="18"/>
      <c r="K299" s="18"/>
      <c r="L299" s="18"/>
      <c r="M299" s="18"/>
      <c r="N299" s="18"/>
      <c r="O299" s="18"/>
      <c r="P299" s="18"/>
      <c r="Q299" s="18"/>
      <c r="R299" s="18"/>
      <c r="S299" s="18"/>
      <c r="T299" s="18"/>
      <c r="U299" s="18"/>
      <c r="V299" s="18"/>
      <c r="W299" s="18"/>
      <c r="X299" s="18"/>
      <c r="Y299" s="18"/>
      <c r="Z299" s="18"/>
      <c r="AA299" s="18"/>
      <c r="AB299" s="18"/>
      <c r="AC299" s="18"/>
      <c r="AD299" s="18"/>
      <c r="AE299" s="18"/>
      <c r="AF299" s="18"/>
      <c r="AG299" s="18"/>
      <c r="AH299" s="18"/>
      <c r="AI299" s="18"/>
    </row>
    <row r="300" spans="2:35">
      <c r="B300" s="18"/>
      <c r="C300" s="18"/>
      <c r="D300" s="18"/>
      <c r="E300" s="23"/>
      <c r="F300" s="18"/>
      <c r="J300" s="18"/>
      <c r="K300" s="18"/>
      <c r="L300" s="18"/>
      <c r="M300" s="18"/>
      <c r="N300" s="18"/>
      <c r="O300" s="18"/>
      <c r="P300" s="18"/>
      <c r="Q300" s="18"/>
      <c r="R300" s="18"/>
      <c r="S300" s="18"/>
      <c r="T300" s="18"/>
      <c r="U300" s="18"/>
      <c r="V300" s="18"/>
      <c r="W300" s="18"/>
      <c r="X300" s="18"/>
      <c r="Y300" s="18"/>
      <c r="Z300" s="18"/>
      <c r="AA300" s="18"/>
      <c r="AB300" s="18"/>
      <c r="AC300" s="18"/>
      <c r="AD300" s="18"/>
      <c r="AE300" s="18"/>
      <c r="AF300" s="18"/>
      <c r="AG300" s="18"/>
      <c r="AH300" s="18"/>
      <c r="AI300" s="18"/>
    </row>
    <row r="301" spans="2:35">
      <c r="B301" s="18"/>
      <c r="C301" s="18"/>
      <c r="D301" s="18"/>
      <c r="E301" s="23"/>
      <c r="F301" s="18"/>
      <c r="J301" s="18"/>
      <c r="K301" s="18"/>
      <c r="L301" s="18"/>
      <c r="M301" s="18"/>
      <c r="N301" s="18"/>
      <c r="O301" s="18"/>
      <c r="P301" s="18"/>
      <c r="Q301" s="18"/>
      <c r="R301" s="18"/>
      <c r="S301" s="18"/>
      <c r="T301" s="18"/>
      <c r="U301" s="18"/>
      <c r="V301" s="18"/>
      <c r="W301" s="18"/>
      <c r="X301" s="18"/>
      <c r="Y301" s="18"/>
      <c r="Z301" s="18"/>
      <c r="AA301" s="18"/>
      <c r="AB301" s="18"/>
      <c r="AC301" s="18"/>
      <c r="AD301" s="18"/>
      <c r="AE301" s="18"/>
      <c r="AF301" s="18"/>
      <c r="AG301" s="18"/>
      <c r="AH301" s="18"/>
      <c r="AI301" s="18"/>
    </row>
    <row r="302" spans="2:35">
      <c r="B302" s="18"/>
      <c r="C302" s="18"/>
      <c r="D302" s="18"/>
      <c r="E302" s="23"/>
      <c r="F302" s="18"/>
      <c r="J302" s="18"/>
      <c r="K302" s="18"/>
      <c r="L302" s="18"/>
      <c r="M302" s="18"/>
      <c r="N302" s="18"/>
      <c r="O302" s="18"/>
      <c r="P302" s="18"/>
      <c r="Q302" s="18"/>
      <c r="R302" s="18"/>
      <c r="S302" s="18"/>
      <c r="T302" s="18"/>
      <c r="U302" s="18"/>
      <c r="V302" s="18"/>
      <c r="W302" s="18"/>
      <c r="X302" s="18"/>
      <c r="Y302" s="18"/>
      <c r="Z302" s="18"/>
      <c r="AA302" s="18"/>
      <c r="AB302" s="18"/>
      <c r="AC302" s="18"/>
      <c r="AD302" s="18"/>
      <c r="AE302" s="18"/>
      <c r="AF302" s="18"/>
      <c r="AG302" s="18"/>
      <c r="AH302" s="18"/>
      <c r="AI302" s="18"/>
    </row>
    <row r="303" spans="2:35">
      <c r="B303" s="18"/>
      <c r="C303" s="18"/>
      <c r="D303" s="18"/>
      <c r="E303" s="23"/>
      <c r="F303" s="18"/>
      <c r="J303" s="18"/>
      <c r="K303" s="18"/>
      <c r="L303" s="18"/>
      <c r="M303" s="18"/>
      <c r="N303" s="18"/>
      <c r="O303" s="18"/>
      <c r="P303" s="18"/>
      <c r="Q303" s="18"/>
      <c r="R303" s="18"/>
      <c r="S303" s="18"/>
      <c r="T303" s="18"/>
      <c r="U303" s="18"/>
      <c r="V303" s="18"/>
      <c r="W303" s="18"/>
      <c r="X303" s="18"/>
      <c r="Y303" s="18"/>
      <c r="Z303" s="18"/>
      <c r="AA303" s="18"/>
      <c r="AB303" s="18"/>
      <c r="AC303" s="18"/>
      <c r="AD303" s="18"/>
      <c r="AE303" s="18"/>
      <c r="AF303" s="18"/>
      <c r="AG303" s="18"/>
      <c r="AH303" s="18"/>
      <c r="AI303" s="18"/>
    </row>
    <row r="304" spans="2:35">
      <c r="B304" s="18"/>
      <c r="C304" s="18"/>
      <c r="D304" s="18"/>
      <c r="E304" s="23"/>
      <c r="F304" s="18"/>
      <c r="J304" s="18"/>
      <c r="K304" s="18"/>
      <c r="L304" s="18"/>
      <c r="M304" s="18"/>
      <c r="N304" s="18"/>
      <c r="O304" s="18"/>
      <c r="P304" s="18"/>
      <c r="Q304" s="18"/>
      <c r="R304" s="18"/>
      <c r="S304" s="18"/>
      <c r="T304" s="18"/>
      <c r="U304" s="18"/>
      <c r="V304" s="18"/>
      <c r="W304" s="18"/>
      <c r="X304" s="18"/>
      <c r="Y304" s="18"/>
      <c r="Z304" s="18"/>
      <c r="AA304" s="18"/>
      <c r="AB304" s="18"/>
      <c r="AC304" s="18"/>
      <c r="AD304" s="18"/>
      <c r="AE304" s="18"/>
      <c r="AF304" s="18"/>
      <c r="AG304" s="18"/>
      <c r="AH304" s="18"/>
      <c r="AI304" s="18"/>
    </row>
    <row r="305" spans="2:35">
      <c r="B305" s="18"/>
      <c r="C305" s="18"/>
      <c r="D305" s="18"/>
      <c r="E305" s="23"/>
      <c r="F305" s="18"/>
      <c r="J305" s="18"/>
      <c r="K305" s="18"/>
      <c r="L305" s="18"/>
      <c r="M305" s="18"/>
      <c r="N305" s="18"/>
      <c r="O305" s="18"/>
      <c r="P305" s="18"/>
      <c r="Q305" s="18"/>
      <c r="R305" s="18"/>
      <c r="S305" s="18"/>
      <c r="T305" s="18"/>
      <c r="U305" s="18"/>
      <c r="V305" s="18"/>
      <c r="W305" s="18"/>
      <c r="X305" s="18"/>
      <c r="Y305" s="18"/>
      <c r="Z305" s="18"/>
      <c r="AA305" s="18"/>
      <c r="AB305" s="18"/>
      <c r="AC305" s="18"/>
      <c r="AD305" s="18"/>
      <c r="AE305" s="18"/>
      <c r="AF305" s="18"/>
      <c r="AG305" s="18"/>
      <c r="AH305" s="18"/>
      <c r="AI305" s="18"/>
    </row>
    <row r="306" spans="2:35">
      <c r="B306" s="18"/>
      <c r="C306" s="18"/>
      <c r="D306" s="18"/>
      <c r="E306" s="23"/>
      <c r="F306" s="18"/>
      <c r="J306" s="18"/>
      <c r="K306" s="18"/>
      <c r="L306" s="18"/>
      <c r="M306" s="18"/>
      <c r="N306" s="18"/>
      <c r="O306" s="18"/>
      <c r="P306" s="18"/>
      <c r="Q306" s="18"/>
      <c r="R306" s="18"/>
      <c r="S306" s="18"/>
      <c r="T306" s="18"/>
      <c r="U306" s="18"/>
      <c r="V306" s="18"/>
      <c r="W306" s="18"/>
      <c r="X306" s="18"/>
      <c r="Y306" s="18"/>
      <c r="Z306" s="18"/>
      <c r="AA306" s="18"/>
      <c r="AB306" s="18"/>
      <c r="AC306" s="18"/>
      <c r="AD306" s="18"/>
      <c r="AE306" s="18"/>
      <c r="AF306" s="18"/>
      <c r="AG306" s="18"/>
      <c r="AH306" s="18"/>
      <c r="AI306" s="18"/>
    </row>
    <row r="307" spans="2:35">
      <c r="B307" s="18"/>
      <c r="C307" s="18"/>
      <c r="D307" s="18"/>
      <c r="E307" s="23"/>
      <c r="F307" s="18"/>
      <c r="J307" s="18"/>
      <c r="K307" s="18"/>
      <c r="L307" s="18"/>
      <c r="M307" s="18"/>
      <c r="N307" s="18"/>
      <c r="O307" s="18"/>
      <c r="P307" s="18"/>
      <c r="Q307" s="18"/>
      <c r="R307" s="18"/>
      <c r="S307" s="18"/>
      <c r="T307" s="18"/>
      <c r="U307" s="18"/>
      <c r="V307" s="18"/>
      <c r="W307" s="18"/>
      <c r="X307" s="18"/>
      <c r="Y307" s="18"/>
      <c r="Z307" s="18"/>
      <c r="AA307" s="18"/>
      <c r="AB307" s="18"/>
      <c r="AC307" s="18"/>
      <c r="AD307" s="18"/>
      <c r="AE307" s="18"/>
      <c r="AF307" s="18"/>
      <c r="AG307" s="18"/>
      <c r="AH307" s="18"/>
      <c r="AI307" s="18"/>
    </row>
    <row r="308" spans="2:35">
      <c r="B308" s="18"/>
      <c r="C308" s="18"/>
      <c r="D308" s="18"/>
      <c r="E308" s="23"/>
      <c r="F308" s="18"/>
      <c r="J308" s="18"/>
      <c r="K308" s="18"/>
      <c r="L308" s="18"/>
      <c r="M308" s="18"/>
      <c r="N308" s="18"/>
      <c r="O308" s="18"/>
      <c r="P308" s="18"/>
      <c r="Q308" s="18"/>
      <c r="R308" s="18"/>
      <c r="S308" s="18"/>
      <c r="T308" s="18"/>
      <c r="U308" s="18"/>
      <c r="V308" s="18"/>
      <c r="W308" s="18"/>
      <c r="X308" s="18"/>
      <c r="Y308" s="18"/>
      <c r="Z308" s="18"/>
      <c r="AA308" s="18"/>
      <c r="AB308" s="18"/>
      <c r="AC308" s="18"/>
      <c r="AD308" s="18"/>
      <c r="AE308" s="18"/>
      <c r="AF308" s="18"/>
      <c r="AG308" s="18"/>
      <c r="AH308" s="18"/>
      <c r="AI308" s="18"/>
    </row>
    <row r="309" spans="2:35">
      <c r="B309" s="18"/>
      <c r="C309" s="18"/>
      <c r="D309" s="18"/>
      <c r="E309" s="23"/>
      <c r="F309" s="18"/>
      <c r="J309" s="18"/>
      <c r="K309" s="18"/>
      <c r="L309" s="18"/>
      <c r="M309" s="18"/>
      <c r="N309" s="18"/>
      <c r="O309" s="18"/>
      <c r="P309" s="18"/>
      <c r="Q309" s="18"/>
      <c r="R309" s="18"/>
      <c r="S309" s="18"/>
      <c r="T309" s="18"/>
      <c r="U309" s="18"/>
      <c r="V309" s="18"/>
      <c r="W309" s="18"/>
      <c r="X309" s="18"/>
      <c r="Y309" s="18"/>
      <c r="Z309" s="18"/>
      <c r="AA309" s="18"/>
      <c r="AB309" s="18"/>
      <c r="AC309" s="18"/>
      <c r="AD309" s="18"/>
      <c r="AE309" s="18"/>
      <c r="AF309" s="18"/>
      <c r="AG309" s="18"/>
      <c r="AH309" s="18"/>
      <c r="AI309" s="18"/>
    </row>
    <row r="310" spans="2:35">
      <c r="B310" s="18"/>
      <c r="C310" s="18"/>
      <c r="D310" s="18"/>
      <c r="E310" s="23"/>
      <c r="F310" s="18"/>
      <c r="J310" s="18"/>
      <c r="K310" s="18"/>
      <c r="L310" s="18"/>
      <c r="M310" s="18"/>
      <c r="N310" s="18"/>
      <c r="O310" s="18"/>
      <c r="P310" s="18"/>
      <c r="Q310" s="18"/>
      <c r="R310" s="18"/>
      <c r="S310" s="18"/>
      <c r="T310" s="18"/>
      <c r="U310" s="18"/>
      <c r="V310" s="18"/>
      <c r="W310" s="18"/>
      <c r="X310" s="18"/>
      <c r="Y310" s="18"/>
      <c r="Z310" s="18"/>
      <c r="AA310" s="18"/>
      <c r="AB310" s="18"/>
      <c r="AC310" s="18"/>
      <c r="AD310" s="18"/>
      <c r="AE310" s="18"/>
      <c r="AF310" s="18"/>
      <c r="AG310" s="18"/>
      <c r="AH310" s="18"/>
      <c r="AI310" s="18"/>
    </row>
    <row r="311" spans="2:35">
      <c r="B311" s="18"/>
      <c r="C311" s="18"/>
      <c r="D311" s="18"/>
      <c r="E311" s="23"/>
      <c r="F311" s="18"/>
      <c r="J311" s="18"/>
      <c r="K311" s="18"/>
      <c r="L311" s="18"/>
      <c r="M311" s="18"/>
      <c r="N311" s="18"/>
      <c r="O311" s="18"/>
      <c r="P311" s="18"/>
      <c r="Q311" s="18"/>
      <c r="R311" s="18"/>
      <c r="S311" s="18"/>
      <c r="T311" s="18"/>
      <c r="U311" s="18"/>
      <c r="V311" s="18"/>
      <c r="W311" s="18"/>
      <c r="X311" s="18"/>
      <c r="Y311" s="18"/>
      <c r="Z311" s="18"/>
      <c r="AA311" s="18"/>
      <c r="AB311" s="18"/>
      <c r="AC311" s="18"/>
      <c r="AD311" s="18"/>
      <c r="AE311" s="18"/>
      <c r="AF311" s="18"/>
      <c r="AG311" s="18"/>
      <c r="AH311" s="18"/>
      <c r="AI311" s="18"/>
    </row>
    <row r="312" spans="2:35">
      <c r="B312" s="18"/>
      <c r="C312" s="18"/>
      <c r="D312" s="18"/>
      <c r="E312" s="23"/>
      <c r="F312" s="18"/>
      <c r="J312" s="18"/>
      <c r="K312" s="18"/>
      <c r="L312" s="18"/>
      <c r="M312" s="18"/>
      <c r="N312" s="18"/>
      <c r="O312" s="18"/>
      <c r="P312" s="18"/>
      <c r="Q312" s="18"/>
      <c r="R312" s="18"/>
      <c r="S312" s="18"/>
      <c r="T312" s="18"/>
      <c r="U312" s="18"/>
      <c r="V312" s="18"/>
      <c r="W312" s="18"/>
      <c r="X312" s="18"/>
      <c r="Y312" s="18"/>
      <c r="Z312" s="18"/>
      <c r="AA312" s="18"/>
      <c r="AB312" s="18"/>
      <c r="AC312" s="18"/>
      <c r="AD312" s="18"/>
      <c r="AE312" s="18"/>
      <c r="AF312" s="18"/>
      <c r="AG312" s="18"/>
      <c r="AH312" s="18"/>
      <c r="AI312" s="18"/>
    </row>
    <row r="313" spans="2:35">
      <c r="B313" s="18"/>
      <c r="C313" s="18"/>
      <c r="D313" s="18"/>
      <c r="E313" s="23"/>
      <c r="F313" s="18"/>
      <c r="J313" s="18"/>
      <c r="K313" s="18"/>
      <c r="L313" s="18"/>
      <c r="M313" s="18"/>
      <c r="N313" s="18"/>
      <c r="O313" s="18"/>
      <c r="P313" s="18"/>
      <c r="Q313" s="18"/>
      <c r="R313" s="18"/>
      <c r="S313" s="18"/>
      <c r="T313" s="18"/>
      <c r="U313" s="18"/>
      <c r="V313" s="18"/>
      <c r="W313" s="18"/>
      <c r="X313" s="18"/>
      <c r="Y313" s="18"/>
      <c r="Z313" s="18"/>
      <c r="AA313" s="18"/>
      <c r="AB313" s="18"/>
      <c r="AC313" s="18"/>
      <c r="AD313" s="18"/>
      <c r="AE313" s="18"/>
      <c r="AF313" s="18"/>
      <c r="AG313" s="18"/>
      <c r="AH313" s="18"/>
      <c r="AI313" s="18"/>
    </row>
    <row r="314" spans="2:35">
      <c r="B314" s="18"/>
      <c r="C314" s="18"/>
      <c r="D314" s="18"/>
      <c r="E314" s="23"/>
      <c r="F314" s="18"/>
      <c r="J314" s="18"/>
      <c r="K314" s="18"/>
      <c r="L314" s="18"/>
      <c r="M314" s="18"/>
      <c r="N314" s="18"/>
      <c r="O314" s="18"/>
      <c r="P314" s="18"/>
      <c r="Q314" s="18"/>
      <c r="R314" s="18"/>
      <c r="S314" s="18"/>
      <c r="T314" s="18"/>
      <c r="U314" s="18"/>
      <c r="V314" s="18"/>
      <c r="W314" s="18"/>
      <c r="X314" s="18"/>
      <c r="Y314" s="18"/>
      <c r="Z314" s="18"/>
      <c r="AA314" s="18"/>
      <c r="AB314" s="18"/>
      <c r="AC314" s="18"/>
      <c r="AD314" s="18"/>
      <c r="AE314" s="18"/>
      <c r="AF314" s="18"/>
      <c r="AG314" s="18"/>
      <c r="AH314" s="18"/>
      <c r="AI314" s="18"/>
    </row>
    <row r="315" spans="2:35">
      <c r="B315" s="18"/>
      <c r="C315" s="18"/>
      <c r="D315" s="18"/>
      <c r="E315" s="23"/>
      <c r="F315" s="18"/>
      <c r="J315" s="18"/>
      <c r="K315" s="18"/>
      <c r="L315" s="18"/>
      <c r="M315" s="18"/>
      <c r="N315" s="18"/>
      <c r="O315" s="18"/>
      <c r="P315" s="18"/>
      <c r="Q315" s="18"/>
      <c r="R315" s="18"/>
      <c r="S315" s="18"/>
      <c r="T315" s="18"/>
      <c r="U315" s="18"/>
      <c r="V315" s="18"/>
      <c r="W315" s="18"/>
      <c r="X315" s="18"/>
      <c r="Y315" s="18"/>
      <c r="Z315" s="18"/>
      <c r="AA315" s="18"/>
      <c r="AB315" s="18"/>
      <c r="AC315" s="18"/>
      <c r="AD315" s="18"/>
      <c r="AE315" s="18"/>
      <c r="AF315" s="18"/>
      <c r="AG315" s="18"/>
      <c r="AH315" s="18"/>
      <c r="AI315" s="18"/>
    </row>
    <row r="316" spans="2:35">
      <c r="B316" s="18"/>
      <c r="C316" s="18"/>
      <c r="D316" s="18"/>
      <c r="E316" s="23"/>
      <c r="F316" s="18"/>
      <c r="J316" s="18"/>
      <c r="K316" s="18"/>
      <c r="L316" s="18"/>
      <c r="M316" s="18"/>
      <c r="N316" s="18"/>
      <c r="O316" s="18"/>
      <c r="P316" s="18"/>
      <c r="Q316" s="18"/>
      <c r="R316" s="18"/>
      <c r="S316" s="18"/>
      <c r="T316" s="18"/>
      <c r="U316" s="18"/>
      <c r="V316" s="18"/>
      <c r="W316" s="18"/>
      <c r="X316" s="18"/>
      <c r="Y316" s="18"/>
      <c r="Z316" s="18"/>
      <c r="AA316" s="18"/>
      <c r="AB316" s="18"/>
      <c r="AC316" s="18"/>
      <c r="AD316" s="18"/>
      <c r="AE316" s="18"/>
      <c r="AF316" s="18"/>
      <c r="AG316" s="18"/>
      <c r="AH316" s="18"/>
      <c r="AI316" s="18"/>
    </row>
    <row r="317" spans="2:35">
      <c r="B317" s="18"/>
      <c r="C317" s="18"/>
      <c r="D317" s="18"/>
      <c r="E317" s="23"/>
      <c r="F317" s="18"/>
      <c r="J317" s="18"/>
      <c r="K317" s="18"/>
      <c r="L317" s="18"/>
      <c r="M317" s="18"/>
      <c r="N317" s="18"/>
      <c r="O317" s="18"/>
      <c r="P317" s="18"/>
      <c r="Q317" s="18"/>
      <c r="R317" s="18"/>
      <c r="S317" s="18"/>
      <c r="T317" s="18"/>
      <c r="U317" s="18"/>
      <c r="V317" s="18"/>
      <c r="W317" s="18"/>
      <c r="X317" s="18"/>
      <c r="Y317" s="18"/>
      <c r="Z317" s="18"/>
      <c r="AA317" s="18"/>
      <c r="AB317" s="18"/>
      <c r="AC317" s="18"/>
      <c r="AD317" s="18"/>
      <c r="AE317" s="18"/>
      <c r="AF317" s="18"/>
      <c r="AG317" s="18"/>
      <c r="AH317" s="18"/>
      <c r="AI317" s="18"/>
    </row>
    <row r="318" spans="2:35">
      <c r="B318" s="18"/>
      <c r="C318" s="18"/>
      <c r="D318" s="18"/>
      <c r="E318" s="23"/>
      <c r="F318" s="18"/>
      <c r="J318" s="18"/>
      <c r="K318" s="18"/>
      <c r="L318" s="18"/>
      <c r="M318" s="18"/>
      <c r="N318" s="18"/>
      <c r="O318" s="18"/>
      <c r="P318" s="18"/>
      <c r="Q318" s="18"/>
      <c r="R318" s="18"/>
      <c r="S318" s="18"/>
      <c r="T318" s="18"/>
      <c r="U318" s="18"/>
      <c r="V318" s="18"/>
      <c r="W318" s="18"/>
      <c r="X318" s="18"/>
      <c r="Y318" s="18"/>
      <c r="Z318" s="18"/>
      <c r="AA318" s="18"/>
      <c r="AB318" s="18"/>
      <c r="AC318" s="18"/>
      <c r="AD318" s="18"/>
      <c r="AE318" s="18"/>
      <c r="AF318" s="18"/>
      <c r="AG318" s="18"/>
      <c r="AH318" s="18"/>
      <c r="AI318" s="18"/>
    </row>
    <row r="319" spans="2:35">
      <c r="B319" s="18"/>
      <c r="C319" s="18"/>
      <c r="D319" s="18"/>
      <c r="E319" s="23"/>
      <c r="F319" s="18"/>
      <c r="J319" s="18"/>
      <c r="K319" s="18"/>
      <c r="L319" s="18"/>
      <c r="M319" s="18"/>
      <c r="N319" s="18"/>
      <c r="O319" s="18"/>
      <c r="P319" s="18"/>
      <c r="Q319" s="18"/>
      <c r="R319" s="18"/>
      <c r="S319" s="18"/>
      <c r="T319" s="18"/>
      <c r="U319" s="18"/>
      <c r="V319" s="18"/>
      <c r="W319" s="18"/>
      <c r="X319" s="18"/>
      <c r="Y319" s="18"/>
      <c r="Z319" s="18"/>
      <c r="AA319" s="18"/>
      <c r="AB319" s="18"/>
      <c r="AC319" s="18"/>
      <c r="AD319" s="18"/>
      <c r="AE319" s="18"/>
      <c r="AF319" s="18"/>
      <c r="AG319" s="18"/>
      <c r="AH319" s="18"/>
      <c r="AI319" s="18"/>
    </row>
    <row r="320" spans="2:35">
      <c r="B320" s="18"/>
      <c r="C320" s="18"/>
      <c r="D320" s="18"/>
      <c r="E320" s="23"/>
      <c r="F320" s="18"/>
      <c r="J320" s="18"/>
      <c r="K320" s="18"/>
      <c r="L320" s="18"/>
      <c r="M320" s="18"/>
      <c r="N320" s="18"/>
      <c r="O320" s="18"/>
      <c r="P320" s="18"/>
      <c r="Q320" s="18"/>
      <c r="R320" s="18"/>
      <c r="S320" s="18"/>
      <c r="T320" s="18"/>
      <c r="U320" s="18"/>
      <c r="V320" s="18"/>
      <c r="W320" s="18"/>
      <c r="X320" s="18"/>
      <c r="Y320" s="18"/>
      <c r="Z320" s="18"/>
      <c r="AA320" s="18"/>
      <c r="AB320" s="18"/>
      <c r="AC320" s="18"/>
      <c r="AD320" s="18"/>
      <c r="AE320" s="18"/>
      <c r="AF320" s="18"/>
      <c r="AG320" s="18"/>
      <c r="AH320" s="18"/>
      <c r="AI320" s="18"/>
    </row>
    <row r="321" spans="2:35">
      <c r="B321" s="18"/>
      <c r="C321" s="18"/>
      <c r="D321" s="18"/>
      <c r="E321" s="23"/>
      <c r="F321" s="18"/>
      <c r="J321" s="18"/>
      <c r="K321" s="18"/>
      <c r="L321" s="18"/>
      <c r="M321" s="18"/>
      <c r="N321" s="18"/>
      <c r="O321" s="18"/>
      <c r="P321" s="18"/>
      <c r="Q321" s="18"/>
      <c r="R321" s="18"/>
      <c r="S321" s="18"/>
      <c r="T321" s="18"/>
      <c r="U321" s="18"/>
      <c r="V321" s="18"/>
      <c r="W321" s="18"/>
      <c r="X321" s="18"/>
      <c r="Y321" s="18"/>
      <c r="Z321" s="18"/>
      <c r="AA321" s="18"/>
      <c r="AB321" s="18"/>
      <c r="AC321" s="18"/>
      <c r="AD321" s="18"/>
      <c r="AE321" s="18"/>
      <c r="AF321" s="18"/>
      <c r="AG321" s="18"/>
      <c r="AH321" s="18"/>
      <c r="AI321" s="18"/>
    </row>
    <row r="322" spans="2:35">
      <c r="B322" s="18"/>
      <c r="C322" s="18"/>
      <c r="D322" s="18"/>
      <c r="E322" s="23"/>
      <c r="F322" s="18"/>
      <c r="J322" s="18"/>
      <c r="K322" s="18"/>
      <c r="L322" s="18"/>
      <c r="M322" s="18"/>
      <c r="N322" s="18"/>
      <c r="O322" s="18"/>
      <c r="P322" s="18"/>
      <c r="Q322" s="18"/>
      <c r="R322" s="18"/>
      <c r="S322" s="18"/>
      <c r="T322" s="18"/>
      <c r="U322" s="18"/>
      <c r="V322" s="18"/>
      <c r="W322" s="18"/>
      <c r="X322" s="18"/>
      <c r="Y322" s="18"/>
      <c r="Z322" s="18"/>
      <c r="AA322" s="18"/>
      <c r="AB322" s="18"/>
      <c r="AC322" s="18"/>
      <c r="AD322" s="18"/>
      <c r="AE322" s="18"/>
      <c r="AF322" s="18"/>
      <c r="AG322" s="18"/>
      <c r="AH322" s="18"/>
      <c r="AI322" s="18"/>
    </row>
    <row r="323" spans="2:35">
      <c r="B323" s="18"/>
      <c r="C323" s="18"/>
      <c r="D323" s="18"/>
      <c r="E323" s="23"/>
      <c r="F323" s="18"/>
      <c r="J323" s="18"/>
      <c r="K323" s="18"/>
      <c r="L323" s="18"/>
      <c r="M323" s="18"/>
      <c r="N323" s="18"/>
      <c r="O323" s="18"/>
      <c r="P323" s="18"/>
      <c r="Q323" s="18"/>
      <c r="R323" s="18"/>
      <c r="S323" s="18"/>
      <c r="T323" s="18"/>
      <c r="U323" s="18"/>
      <c r="V323" s="18"/>
      <c r="W323" s="18"/>
      <c r="X323" s="18"/>
      <c r="Y323" s="18"/>
      <c r="Z323" s="18"/>
      <c r="AA323" s="18"/>
      <c r="AB323" s="18"/>
      <c r="AC323" s="18"/>
      <c r="AD323" s="18"/>
      <c r="AE323" s="18"/>
      <c r="AF323" s="18"/>
      <c r="AG323" s="18"/>
      <c r="AH323" s="18"/>
      <c r="AI323" s="18"/>
    </row>
    <row r="324" spans="2:35">
      <c r="B324" s="18"/>
      <c r="C324" s="18"/>
      <c r="D324" s="18"/>
      <c r="E324" s="23"/>
      <c r="F324" s="18"/>
      <c r="J324" s="18"/>
      <c r="K324" s="18"/>
      <c r="L324" s="18"/>
      <c r="M324" s="18"/>
      <c r="N324" s="18"/>
      <c r="O324" s="18"/>
      <c r="P324" s="18"/>
      <c r="Q324" s="18"/>
      <c r="R324" s="18"/>
      <c r="S324" s="18"/>
      <c r="T324" s="18"/>
      <c r="U324" s="18"/>
      <c r="V324" s="18"/>
      <c r="W324" s="18"/>
      <c r="X324" s="18"/>
      <c r="Y324" s="18"/>
      <c r="Z324" s="18"/>
      <c r="AA324" s="18"/>
      <c r="AB324" s="18"/>
      <c r="AC324" s="18"/>
      <c r="AD324" s="18"/>
      <c r="AE324" s="18"/>
      <c r="AF324" s="18"/>
      <c r="AG324" s="18"/>
      <c r="AH324" s="18"/>
      <c r="AI324" s="18"/>
    </row>
    <row r="325" spans="2:35">
      <c r="B325" s="18"/>
      <c r="C325" s="18"/>
      <c r="D325" s="18"/>
      <c r="E325" s="23"/>
      <c r="F325" s="18"/>
      <c r="J325" s="18"/>
      <c r="K325" s="18"/>
      <c r="L325" s="18"/>
      <c r="M325" s="18"/>
      <c r="N325" s="18"/>
      <c r="O325" s="18"/>
      <c r="P325" s="18"/>
      <c r="Q325" s="18"/>
      <c r="R325" s="18"/>
      <c r="S325" s="18"/>
      <c r="T325" s="18"/>
      <c r="U325" s="18"/>
      <c r="V325" s="18"/>
      <c r="W325" s="18"/>
      <c r="X325" s="18"/>
      <c r="Y325" s="18"/>
      <c r="Z325" s="18"/>
      <c r="AA325" s="18"/>
      <c r="AB325" s="18"/>
      <c r="AC325" s="18"/>
      <c r="AD325" s="18"/>
      <c r="AE325" s="18"/>
      <c r="AF325" s="18"/>
      <c r="AG325" s="18"/>
      <c r="AH325" s="18"/>
      <c r="AI325" s="18"/>
    </row>
    <row r="326" spans="2:35">
      <c r="B326" s="18"/>
      <c r="C326" s="18"/>
      <c r="D326" s="18"/>
      <c r="E326" s="23"/>
      <c r="F326" s="18"/>
      <c r="J326" s="18"/>
      <c r="K326" s="18"/>
      <c r="L326" s="18"/>
      <c r="M326" s="18"/>
      <c r="N326" s="18"/>
      <c r="O326" s="18"/>
      <c r="P326" s="18"/>
      <c r="Q326" s="18"/>
      <c r="R326" s="18"/>
      <c r="S326" s="18"/>
      <c r="T326" s="18"/>
      <c r="U326" s="18"/>
      <c r="V326" s="18"/>
      <c r="W326" s="18"/>
      <c r="X326" s="18"/>
      <c r="Y326" s="18"/>
      <c r="Z326" s="18"/>
      <c r="AA326" s="18"/>
      <c r="AB326" s="18"/>
      <c r="AC326" s="18"/>
      <c r="AD326" s="18"/>
      <c r="AE326" s="18"/>
      <c r="AF326" s="18"/>
      <c r="AG326" s="18"/>
      <c r="AH326" s="18"/>
      <c r="AI326" s="18"/>
    </row>
    <row r="327" spans="2:35">
      <c r="B327" s="18"/>
      <c r="C327" s="18"/>
      <c r="D327" s="18"/>
      <c r="E327" s="23"/>
      <c r="F327" s="18"/>
      <c r="J327" s="18"/>
      <c r="K327" s="18"/>
      <c r="L327" s="18"/>
      <c r="M327" s="18"/>
      <c r="N327" s="18"/>
      <c r="O327" s="18"/>
      <c r="P327" s="18"/>
      <c r="Q327" s="18"/>
      <c r="R327" s="18"/>
      <c r="S327" s="18"/>
      <c r="T327" s="18"/>
      <c r="U327" s="18"/>
      <c r="V327" s="18"/>
      <c r="W327" s="18"/>
      <c r="X327" s="18"/>
      <c r="Y327" s="18"/>
      <c r="Z327" s="18"/>
      <c r="AA327" s="18"/>
      <c r="AB327" s="18"/>
      <c r="AC327" s="18"/>
      <c r="AD327" s="18"/>
      <c r="AE327" s="18"/>
      <c r="AF327" s="18"/>
      <c r="AG327" s="18"/>
      <c r="AH327" s="18"/>
      <c r="AI327" s="18"/>
    </row>
    <row r="328" spans="2:35">
      <c r="B328" s="18"/>
      <c r="C328" s="18"/>
      <c r="D328" s="18"/>
      <c r="E328" s="23"/>
      <c r="F328" s="18"/>
      <c r="J328" s="18"/>
      <c r="K328" s="18"/>
      <c r="L328" s="18"/>
      <c r="M328" s="18"/>
      <c r="N328" s="18"/>
      <c r="O328" s="18"/>
      <c r="P328" s="18"/>
      <c r="Q328" s="18"/>
      <c r="R328" s="18"/>
      <c r="S328" s="18"/>
      <c r="T328" s="18"/>
      <c r="U328" s="18"/>
      <c r="V328" s="18"/>
      <c r="W328" s="18"/>
      <c r="X328" s="18"/>
      <c r="Y328" s="18"/>
      <c r="Z328" s="18"/>
      <c r="AA328" s="18"/>
      <c r="AB328" s="18"/>
      <c r="AC328" s="18"/>
      <c r="AD328" s="18"/>
      <c r="AE328" s="18"/>
      <c r="AF328" s="18"/>
      <c r="AG328" s="18"/>
      <c r="AH328" s="18"/>
      <c r="AI328" s="18"/>
    </row>
    <row r="329" spans="2:35">
      <c r="B329" s="18"/>
      <c r="C329" s="18"/>
      <c r="D329" s="18"/>
      <c r="E329" s="23"/>
      <c r="F329" s="18"/>
      <c r="J329" s="18"/>
      <c r="K329" s="18"/>
      <c r="L329" s="18"/>
      <c r="M329" s="18"/>
      <c r="N329" s="18"/>
      <c r="O329" s="18"/>
      <c r="P329" s="18"/>
      <c r="Q329" s="18"/>
      <c r="R329" s="18"/>
      <c r="S329" s="18"/>
      <c r="T329" s="18"/>
      <c r="U329" s="18"/>
      <c r="V329" s="18"/>
      <c r="W329" s="18"/>
      <c r="X329" s="18"/>
      <c r="Y329" s="18"/>
      <c r="Z329" s="18"/>
      <c r="AA329" s="18"/>
      <c r="AB329" s="18"/>
      <c r="AC329" s="18"/>
      <c r="AD329" s="18"/>
      <c r="AE329" s="18"/>
      <c r="AF329" s="18"/>
      <c r="AG329" s="18"/>
      <c r="AH329" s="18"/>
      <c r="AI329" s="18"/>
    </row>
    <row r="330" spans="2:35">
      <c r="B330" s="18"/>
      <c r="C330" s="18"/>
      <c r="D330" s="18"/>
      <c r="E330" s="23"/>
      <c r="F330" s="18"/>
      <c r="J330" s="18"/>
      <c r="K330" s="18"/>
      <c r="L330" s="18"/>
      <c r="M330" s="18"/>
      <c r="N330" s="18"/>
      <c r="O330" s="18"/>
      <c r="P330" s="18"/>
      <c r="Q330" s="18"/>
      <c r="R330" s="18"/>
      <c r="S330" s="18"/>
      <c r="T330" s="18"/>
      <c r="U330" s="18"/>
      <c r="V330" s="18"/>
      <c r="W330" s="18"/>
      <c r="X330" s="18"/>
      <c r="Y330" s="18"/>
      <c r="Z330" s="18"/>
      <c r="AA330" s="18"/>
      <c r="AB330" s="18"/>
      <c r="AC330" s="18"/>
      <c r="AD330" s="18"/>
      <c r="AE330" s="18"/>
      <c r="AF330" s="18"/>
      <c r="AG330" s="18"/>
      <c r="AH330" s="18"/>
      <c r="AI330" s="18"/>
    </row>
    <row r="331" spans="2:35">
      <c r="B331" s="18"/>
      <c r="C331" s="18"/>
      <c r="D331" s="18"/>
      <c r="E331" s="23"/>
      <c r="F331" s="18"/>
      <c r="J331" s="18"/>
      <c r="K331" s="18"/>
      <c r="L331" s="18"/>
      <c r="M331" s="18"/>
      <c r="N331" s="18"/>
      <c r="O331" s="18"/>
      <c r="P331" s="18"/>
      <c r="Q331" s="18"/>
      <c r="R331" s="18"/>
      <c r="S331" s="18"/>
      <c r="T331" s="18"/>
      <c r="U331" s="18"/>
      <c r="V331" s="18"/>
      <c r="W331" s="18"/>
      <c r="X331" s="18"/>
      <c r="Y331" s="18"/>
      <c r="Z331" s="18"/>
      <c r="AA331" s="18"/>
      <c r="AB331" s="18"/>
      <c r="AC331" s="18"/>
      <c r="AD331" s="18"/>
      <c r="AE331" s="18"/>
      <c r="AF331" s="18"/>
      <c r="AG331" s="18"/>
      <c r="AH331" s="18"/>
      <c r="AI331" s="18"/>
    </row>
    <row r="332" spans="2:35">
      <c r="B332" s="18"/>
      <c r="C332" s="18"/>
      <c r="D332" s="18"/>
      <c r="E332" s="23"/>
      <c r="F332" s="18"/>
      <c r="J332" s="18"/>
      <c r="K332" s="18"/>
      <c r="L332" s="18"/>
      <c r="M332" s="18"/>
      <c r="N332" s="18"/>
      <c r="O332" s="18"/>
      <c r="P332" s="18"/>
      <c r="Q332" s="18"/>
      <c r="R332" s="18"/>
      <c r="S332" s="18"/>
      <c r="T332" s="18"/>
      <c r="U332" s="18"/>
      <c r="V332" s="18"/>
      <c r="W332" s="18"/>
      <c r="X332" s="18"/>
      <c r="Y332" s="18"/>
      <c r="Z332" s="18"/>
      <c r="AA332" s="18"/>
      <c r="AB332" s="18"/>
      <c r="AC332" s="18"/>
      <c r="AD332" s="18"/>
      <c r="AE332" s="18"/>
      <c r="AF332" s="18"/>
      <c r="AG332" s="18"/>
      <c r="AH332" s="18"/>
      <c r="AI332" s="18"/>
    </row>
    <row r="333" spans="2:35">
      <c r="B333" s="18"/>
      <c r="C333" s="18"/>
      <c r="D333" s="18"/>
      <c r="E333" s="23"/>
      <c r="F333" s="18"/>
      <c r="J333" s="18"/>
      <c r="K333" s="18"/>
      <c r="L333" s="18"/>
      <c r="M333" s="18"/>
      <c r="N333" s="18"/>
      <c r="O333" s="18"/>
      <c r="P333" s="18"/>
      <c r="Q333" s="18"/>
      <c r="R333" s="18"/>
      <c r="S333" s="18"/>
      <c r="T333" s="18"/>
      <c r="U333" s="18"/>
      <c r="V333" s="18"/>
      <c r="W333" s="18"/>
      <c r="X333" s="18"/>
      <c r="Y333" s="18"/>
      <c r="Z333" s="18"/>
      <c r="AA333" s="18"/>
      <c r="AB333" s="18"/>
      <c r="AC333" s="18"/>
      <c r="AD333" s="18"/>
      <c r="AE333" s="18"/>
      <c r="AF333" s="18"/>
      <c r="AG333" s="18"/>
      <c r="AH333" s="18"/>
      <c r="AI333" s="18"/>
    </row>
    <row r="334" spans="2:35">
      <c r="B334" s="18"/>
      <c r="C334" s="18"/>
      <c r="D334" s="18"/>
      <c r="E334" s="23"/>
      <c r="F334" s="18"/>
      <c r="J334" s="18"/>
      <c r="K334" s="18"/>
      <c r="L334" s="18"/>
      <c r="M334" s="18"/>
      <c r="N334" s="18"/>
      <c r="O334" s="18"/>
      <c r="P334" s="18"/>
      <c r="Q334" s="18"/>
      <c r="R334" s="18"/>
      <c r="S334" s="18"/>
      <c r="T334" s="18"/>
      <c r="U334" s="18"/>
      <c r="V334" s="18"/>
      <c r="W334" s="18"/>
      <c r="X334" s="18"/>
      <c r="Y334" s="18"/>
      <c r="Z334" s="18"/>
      <c r="AA334" s="18"/>
      <c r="AB334" s="18"/>
      <c r="AC334" s="18"/>
      <c r="AD334" s="18"/>
      <c r="AE334" s="18"/>
      <c r="AF334" s="18"/>
      <c r="AG334" s="18"/>
      <c r="AH334" s="18"/>
      <c r="AI334" s="18"/>
    </row>
    <row r="335" spans="2:35">
      <c r="B335" s="18"/>
      <c r="C335" s="18"/>
      <c r="D335" s="18"/>
      <c r="E335" s="23"/>
      <c r="F335" s="18"/>
      <c r="J335" s="18"/>
      <c r="K335" s="18"/>
      <c r="L335" s="18"/>
      <c r="M335" s="18"/>
      <c r="N335" s="18"/>
      <c r="O335" s="18"/>
      <c r="P335" s="18"/>
      <c r="Q335" s="18"/>
      <c r="R335" s="18"/>
      <c r="S335" s="18"/>
      <c r="T335" s="18"/>
      <c r="U335" s="18"/>
      <c r="V335" s="18"/>
      <c r="W335" s="18"/>
      <c r="X335" s="18"/>
      <c r="Y335" s="18"/>
      <c r="Z335" s="18"/>
      <c r="AA335" s="18"/>
      <c r="AB335" s="18"/>
      <c r="AC335" s="18"/>
      <c r="AD335" s="18"/>
      <c r="AE335" s="18"/>
      <c r="AF335" s="18"/>
      <c r="AG335" s="18"/>
      <c r="AH335" s="18"/>
      <c r="AI335" s="18"/>
    </row>
    <row r="336" spans="2:35">
      <c r="B336" s="18"/>
      <c r="C336" s="18"/>
      <c r="D336" s="18"/>
      <c r="E336" s="23"/>
      <c r="F336" s="18"/>
      <c r="J336" s="18"/>
      <c r="K336" s="18"/>
      <c r="L336" s="18"/>
      <c r="M336" s="18"/>
      <c r="N336" s="18"/>
      <c r="O336" s="18"/>
      <c r="P336" s="18"/>
      <c r="Q336" s="18"/>
      <c r="R336" s="18"/>
      <c r="S336" s="18"/>
      <c r="T336" s="18"/>
      <c r="U336" s="18"/>
      <c r="V336" s="18"/>
      <c r="W336" s="18"/>
      <c r="X336" s="18"/>
      <c r="Y336" s="18"/>
      <c r="Z336" s="18"/>
      <c r="AA336" s="18"/>
      <c r="AB336" s="18"/>
      <c r="AC336" s="18"/>
      <c r="AD336" s="18"/>
      <c r="AE336" s="18"/>
      <c r="AF336" s="18"/>
      <c r="AG336" s="18"/>
      <c r="AH336" s="18"/>
      <c r="AI336" s="18"/>
    </row>
    <row r="337" spans="2:35">
      <c r="B337" s="18"/>
      <c r="C337" s="18"/>
      <c r="D337" s="18"/>
      <c r="E337" s="23"/>
      <c r="F337" s="18"/>
      <c r="J337" s="18"/>
      <c r="K337" s="18"/>
      <c r="L337" s="18"/>
      <c r="M337" s="18"/>
      <c r="N337" s="18"/>
      <c r="O337" s="18"/>
      <c r="P337" s="18"/>
      <c r="Q337" s="18"/>
      <c r="R337" s="18"/>
      <c r="S337" s="18"/>
      <c r="T337" s="18"/>
      <c r="U337" s="18"/>
      <c r="V337" s="18"/>
      <c r="W337" s="18"/>
      <c r="X337" s="18"/>
      <c r="Y337" s="18"/>
      <c r="Z337" s="18"/>
      <c r="AA337" s="18"/>
      <c r="AB337" s="18"/>
      <c r="AC337" s="18"/>
      <c r="AD337" s="18"/>
      <c r="AE337" s="18"/>
      <c r="AF337" s="18"/>
      <c r="AG337" s="18"/>
      <c r="AH337" s="18"/>
      <c r="AI337" s="18"/>
    </row>
    <row r="338" spans="2:35">
      <c r="B338" s="18"/>
      <c r="C338" s="18"/>
      <c r="D338" s="18"/>
      <c r="E338" s="23"/>
      <c r="F338" s="18"/>
      <c r="J338" s="18"/>
      <c r="K338" s="18"/>
      <c r="L338" s="18"/>
      <c r="M338" s="18"/>
      <c r="N338" s="18"/>
      <c r="O338" s="18"/>
      <c r="P338" s="18"/>
      <c r="Q338" s="18"/>
      <c r="R338" s="18"/>
      <c r="S338" s="18"/>
      <c r="T338" s="18"/>
      <c r="U338" s="18"/>
      <c r="V338" s="18"/>
      <c r="W338" s="18"/>
      <c r="X338" s="18"/>
      <c r="Y338" s="18"/>
      <c r="Z338" s="18"/>
      <c r="AA338" s="18"/>
      <c r="AB338" s="18"/>
      <c r="AC338" s="18"/>
      <c r="AD338" s="18"/>
      <c r="AE338" s="18"/>
      <c r="AF338" s="18"/>
      <c r="AG338" s="18"/>
      <c r="AH338" s="18"/>
      <c r="AI338" s="18"/>
    </row>
    <row r="339" spans="2:35">
      <c r="B339" s="18"/>
      <c r="C339" s="18"/>
      <c r="D339" s="18"/>
      <c r="E339" s="23"/>
      <c r="F339" s="18"/>
      <c r="J339" s="18"/>
      <c r="K339" s="18"/>
      <c r="L339" s="18"/>
      <c r="M339" s="18"/>
      <c r="N339" s="18"/>
      <c r="O339" s="18"/>
      <c r="P339" s="18"/>
      <c r="Q339" s="18"/>
      <c r="R339" s="18"/>
      <c r="S339" s="18"/>
      <c r="T339" s="18"/>
      <c r="U339" s="18"/>
      <c r="V339" s="18"/>
      <c r="W339" s="18"/>
      <c r="X339" s="18"/>
      <c r="Y339" s="18"/>
      <c r="Z339" s="18"/>
      <c r="AA339" s="18"/>
      <c r="AB339" s="18"/>
      <c r="AC339" s="18"/>
      <c r="AD339" s="18"/>
      <c r="AE339" s="18"/>
      <c r="AF339" s="18"/>
      <c r="AG339" s="18"/>
      <c r="AH339" s="18"/>
      <c r="AI339" s="18"/>
    </row>
    <row r="340" spans="2:35">
      <c r="B340" s="18"/>
      <c r="C340" s="18"/>
      <c r="D340" s="18"/>
      <c r="E340" s="23"/>
      <c r="F340" s="18"/>
      <c r="J340" s="18"/>
      <c r="K340" s="18"/>
      <c r="L340" s="18"/>
      <c r="M340" s="18"/>
      <c r="N340" s="18"/>
      <c r="O340" s="18"/>
      <c r="P340" s="18"/>
      <c r="Q340" s="18"/>
      <c r="R340" s="18"/>
      <c r="S340" s="18"/>
      <c r="T340" s="18"/>
      <c r="U340" s="18"/>
      <c r="V340" s="18"/>
      <c r="W340" s="18"/>
      <c r="X340" s="18"/>
      <c r="Y340" s="18"/>
      <c r="Z340" s="18"/>
      <c r="AA340" s="18"/>
      <c r="AB340" s="18"/>
      <c r="AC340" s="18"/>
      <c r="AD340" s="18"/>
      <c r="AE340" s="18"/>
      <c r="AF340" s="18"/>
      <c r="AG340" s="18"/>
      <c r="AH340" s="18"/>
      <c r="AI340" s="18"/>
    </row>
    <row r="341" spans="2:35">
      <c r="B341" s="18"/>
      <c r="C341" s="18"/>
      <c r="D341" s="18"/>
      <c r="E341" s="23"/>
      <c r="F341" s="18"/>
      <c r="J341" s="18"/>
      <c r="K341" s="18"/>
      <c r="L341" s="18"/>
      <c r="M341" s="18"/>
      <c r="N341" s="18"/>
      <c r="O341" s="18"/>
      <c r="P341" s="18"/>
      <c r="Q341" s="18"/>
      <c r="R341" s="18"/>
      <c r="S341" s="18"/>
      <c r="T341" s="18"/>
      <c r="U341" s="18"/>
      <c r="V341" s="18"/>
      <c r="W341" s="18"/>
      <c r="X341" s="18"/>
      <c r="Y341" s="18"/>
      <c r="Z341" s="18"/>
      <c r="AA341" s="18"/>
      <c r="AB341" s="18"/>
      <c r="AC341" s="18"/>
      <c r="AD341" s="18"/>
      <c r="AE341" s="18"/>
      <c r="AF341" s="18"/>
      <c r="AG341" s="18"/>
      <c r="AH341" s="18"/>
      <c r="AI341" s="18"/>
    </row>
    <row r="342" spans="2:35">
      <c r="B342" s="18"/>
      <c r="C342" s="18"/>
      <c r="D342" s="18"/>
      <c r="E342" s="23"/>
      <c r="F342" s="18"/>
      <c r="J342" s="18"/>
      <c r="K342" s="18"/>
      <c r="L342" s="18"/>
      <c r="M342" s="18"/>
      <c r="N342" s="18"/>
      <c r="O342" s="18"/>
      <c r="P342" s="18"/>
      <c r="Q342" s="18"/>
      <c r="R342" s="18"/>
      <c r="S342" s="18"/>
      <c r="T342" s="18"/>
      <c r="U342" s="18"/>
      <c r="V342" s="18"/>
      <c r="W342" s="18"/>
      <c r="X342" s="18"/>
      <c r="Y342" s="18"/>
      <c r="Z342" s="18"/>
      <c r="AA342" s="18"/>
      <c r="AB342" s="18"/>
      <c r="AC342" s="18"/>
      <c r="AD342" s="18"/>
      <c r="AE342" s="18"/>
      <c r="AF342" s="18"/>
      <c r="AG342" s="18"/>
      <c r="AH342" s="18"/>
      <c r="AI342" s="18"/>
    </row>
    <row r="343" spans="2:35">
      <c r="B343" s="18"/>
      <c r="C343" s="18"/>
      <c r="D343" s="18"/>
      <c r="E343" s="23"/>
      <c r="F343" s="18"/>
      <c r="J343" s="18"/>
      <c r="K343" s="18"/>
      <c r="L343" s="18"/>
      <c r="M343" s="18"/>
      <c r="N343" s="18"/>
      <c r="O343" s="18"/>
      <c r="P343" s="18"/>
      <c r="Q343" s="18"/>
      <c r="R343" s="18"/>
      <c r="S343" s="18"/>
      <c r="T343" s="18"/>
      <c r="U343" s="18"/>
      <c r="V343" s="18"/>
      <c r="W343" s="18"/>
      <c r="X343" s="18"/>
      <c r="Y343" s="18"/>
      <c r="Z343" s="18"/>
      <c r="AA343" s="18"/>
      <c r="AB343" s="18"/>
      <c r="AC343" s="18"/>
      <c r="AD343" s="18"/>
      <c r="AE343" s="18"/>
      <c r="AF343" s="18"/>
      <c r="AG343" s="18"/>
      <c r="AH343" s="18"/>
      <c r="AI343" s="18"/>
    </row>
    <row r="344" spans="2:35">
      <c r="B344" s="18"/>
      <c r="C344" s="18"/>
      <c r="D344" s="18"/>
      <c r="E344" s="23"/>
      <c r="F344" s="18"/>
      <c r="J344" s="18"/>
      <c r="K344" s="18"/>
      <c r="L344" s="18"/>
      <c r="M344" s="18"/>
      <c r="N344" s="18"/>
      <c r="O344" s="18"/>
      <c r="P344" s="18"/>
      <c r="Q344" s="18"/>
      <c r="R344" s="18"/>
      <c r="S344" s="18"/>
      <c r="T344" s="18"/>
      <c r="U344" s="18"/>
      <c r="V344" s="18"/>
      <c r="W344" s="18"/>
      <c r="X344" s="18"/>
      <c r="Y344" s="18"/>
      <c r="Z344" s="18"/>
      <c r="AA344" s="18"/>
      <c r="AB344" s="18"/>
      <c r="AC344" s="18"/>
      <c r="AD344" s="18"/>
      <c r="AE344" s="18"/>
      <c r="AF344" s="18"/>
      <c r="AG344" s="18"/>
      <c r="AH344" s="18"/>
      <c r="AI344" s="18"/>
    </row>
    <row r="345" spans="2:35">
      <c r="B345" s="18"/>
      <c r="C345" s="18"/>
      <c r="D345" s="18"/>
      <c r="E345" s="23"/>
      <c r="F345" s="18"/>
      <c r="J345" s="18"/>
      <c r="K345" s="18"/>
      <c r="L345" s="18"/>
      <c r="M345" s="18"/>
      <c r="N345" s="18"/>
      <c r="O345" s="18"/>
      <c r="P345" s="18"/>
      <c r="Q345" s="18"/>
      <c r="R345" s="18"/>
      <c r="S345" s="18"/>
      <c r="T345" s="18"/>
      <c r="U345" s="18"/>
      <c r="V345" s="18"/>
      <c r="W345" s="18"/>
      <c r="X345" s="18"/>
      <c r="Y345" s="18"/>
      <c r="Z345" s="18"/>
      <c r="AA345" s="18"/>
      <c r="AB345" s="18"/>
      <c r="AC345" s="18"/>
      <c r="AD345" s="18"/>
      <c r="AE345" s="18"/>
      <c r="AF345" s="18"/>
      <c r="AG345" s="18"/>
      <c r="AH345" s="18"/>
      <c r="AI345" s="18"/>
    </row>
    <row r="346" spans="2:35">
      <c r="B346" s="18"/>
      <c r="C346" s="18"/>
      <c r="D346" s="18"/>
      <c r="E346" s="23"/>
      <c r="F346" s="18"/>
      <c r="J346" s="18"/>
      <c r="K346" s="18"/>
      <c r="L346" s="18"/>
      <c r="M346" s="18"/>
      <c r="N346" s="18"/>
      <c r="O346" s="18"/>
      <c r="P346" s="18"/>
      <c r="Q346" s="18"/>
      <c r="R346" s="18"/>
      <c r="S346" s="18"/>
      <c r="T346" s="18"/>
      <c r="U346" s="18"/>
      <c r="V346" s="18"/>
      <c r="W346" s="18"/>
      <c r="X346" s="18"/>
      <c r="Y346" s="18"/>
      <c r="Z346" s="18"/>
      <c r="AA346" s="18"/>
      <c r="AB346" s="18"/>
      <c r="AC346" s="18"/>
      <c r="AD346" s="18"/>
      <c r="AE346" s="18"/>
      <c r="AF346" s="18"/>
      <c r="AG346" s="18"/>
      <c r="AH346" s="18"/>
      <c r="AI346" s="18"/>
    </row>
    <row r="347" spans="2:35">
      <c r="B347" s="18"/>
      <c r="C347" s="18"/>
      <c r="D347" s="18"/>
      <c r="E347" s="23"/>
      <c r="F347" s="18"/>
      <c r="J347" s="18"/>
      <c r="K347" s="18"/>
      <c r="L347" s="18"/>
      <c r="M347" s="18"/>
      <c r="N347" s="18"/>
      <c r="O347" s="18"/>
      <c r="P347" s="18"/>
      <c r="Q347" s="18"/>
      <c r="R347" s="18"/>
      <c r="S347" s="18"/>
      <c r="T347" s="18"/>
      <c r="U347" s="18"/>
      <c r="V347" s="18"/>
      <c r="W347" s="18"/>
      <c r="X347" s="18"/>
      <c r="Y347" s="18"/>
      <c r="Z347" s="18"/>
      <c r="AA347" s="18"/>
      <c r="AB347" s="18"/>
      <c r="AC347" s="18"/>
      <c r="AD347" s="18"/>
      <c r="AE347" s="18"/>
      <c r="AF347" s="18"/>
      <c r="AG347" s="18"/>
      <c r="AH347" s="18"/>
      <c r="AI347" s="18"/>
    </row>
    <row r="348" spans="2:35">
      <c r="B348" s="18"/>
      <c r="C348" s="18"/>
      <c r="D348" s="18"/>
      <c r="E348" s="23"/>
      <c r="F348" s="18"/>
      <c r="J348" s="18"/>
      <c r="K348" s="18"/>
      <c r="L348" s="18"/>
      <c r="M348" s="18"/>
      <c r="N348" s="18"/>
      <c r="O348" s="18"/>
      <c r="P348" s="18"/>
      <c r="Q348" s="18"/>
      <c r="R348" s="18"/>
      <c r="S348" s="18"/>
      <c r="T348" s="18"/>
      <c r="U348" s="18"/>
      <c r="V348" s="18"/>
      <c r="W348" s="18"/>
      <c r="X348" s="18"/>
      <c r="Y348" s="18"/>
      <c r="Z348" s="18"/>
      <c r="AA348" s="18"/>
      <c r="AB348" s="18"/>
      <c r="AC348" s="18"/>
      <c r="AD348" s="18"/>
      <c r="AE348" s="18"/>
      <c r="AF348" s="18"/>
      <c r="AG348" s="18"/>
      <c r="AH348" s="18"/>
      <c r="AI348" s="18"/>
    </row>
    <row r="349" spans="2:35">
      <c r="B349" s="18"/>
      <c r="C349" s="18"/>
      <c r="D349" s="18"/>
      <c r="E349" s="23"/>
      <c r="F349" s="18"/>
      <c r="J349" s="18"/>
      <c r="K349" s="18"/>
      <c r="L349" s="18"/>
      <c r="M349" s="18"/>
      <c r="N349" s="18"/>
      <c r="O349" s="18"/>
      <c r="P349" s="18"/>
      <c r="Q349" s="18"/>
      <c r="R349" s="18"/>
      <c r="S349" s="18"/>
      <c r="T349" s="18"/>
      <c r="U349" s="18"/>
      <c r="V349" s="18"/>
      <c r="W349" s="18"/>
      <c r="X349" s="18"/>
      <c r="Y349" s="18"/>
      <c r="Z349" s="18"/>
      <c r="AA349" s="18"/>
      <c r="AB349" s="18"/>
      <c r="AC349" s="18"/>
      <c r="AD349" s="18"/>
      <c r="AE349" s="18"/>
      <c r="AF349" s="18"/>
      <c r="AG349" s="18"/>
      <c r="AH349" s="18"/>
      <c r="AI349" s="18"/>
    </row>
    <row r="350" spans="2:35">
      <c r="B350" s="18"/>
      <c r="C350" s="18"/>
      <c r="D350" s="18"/>
      <c r="E350" s="23"/>
      <c r="F350" s="18"/>
      <c r="J350" s="18"/>
      <c r="K350" s="18"/>
      <c r="L350" s="18"/>
      <c r="M350" s="18"/>
      <c r="N350" s="18"/>
      <c r="O350" s="18"/>
      <c r="P350" s="18"/>
      <c r="Q350" s="18"/>
      <c r="R350" s="18"/>
      <c r="S350" s="18"/>
      <c r="T350" s="18"/>
      <c r="U350" s="18"/>
      <c r="V350" s="18"/>
      <c r="W350" s="18"/>
      <c r="X350" s="18"/>
      <c r="Y350" s="18"/>
      <c r="Z350" s="18"/>
      <c r="AA350" s="18"/>
      <c r="AB350" s="18"/>
      <c r="AC350" s="18"/>
      <c r="AD350" s="18"/>
      <c r="AE350" s="18"/>
      <c r="AF350" s="18"/>
      <c r="AG350" s="18"/>
      <c r="AH350" s="18"/>
      <c r="AI350" s="18"/>
    </row>
    <row r="351" spans="2:35">
      <c r="B351" s="18"/>
      <c r="C351" s="18"/>
      <c r="D351" s="18"/>
      <c r="E351" s="23"/>
      <c r="F351" s="18"/>
      <c r="J351" s="18"/>
      <c r="K351" s="18"/>
      <c r="L351" s="18"/>
      <c r="M351" s="18"/>
      <c r="N351" s="18"/>
      <c r="O351" s="18"/>
      <c r="P351" s="18"/>
      <c r="Q351" s="18"/>
      <c r="R351" s="18"/>
      <c r="S351" s="18"/>
      <c r="T351" s="18"/>
      <c r="U351" s="18"/>
      <c r="V351" s="18"/>
      <c r="W351" s="18"/>
      <c r="X351" s="18"/>
      <c r="Y351" s="18"/>
      <c r="Z351" s="18"/>
      <c r="AA351" s="18"/>
      <c r="AB351" s="18"/>
      <c r="AC351" s="18"/>
      <c r="AD351" s="18"/>
      <c r="AE351" s="18"/>
      <c r="AF351" s="18"/>
      <c r="AG351" s="18"/>
      <c r="AH351" s="18"/>
      <c r="AI351" s="18"/>
    </row>
    <row r="352" spans="2:35">
      <c r="B352" s="18"/>
      <c r="C352" s="18"/>
      <c r="D352" s="18"/>
      <c r="E352" s="23"/>
      <c r="F352" s="18"/>
      <c r="J352" s="18"/>
      <c r="K352" s="18"/>
      <c r="L352" s="18"/>
      <c r="M352" s="18"/>
      <c r="N352" s="18"/>
      <c r="O352" s="18"/>
      <c r="P352" s="18"/>
      <c r="Q352" s="18"/>
      <c r="R352" s="18"/>
      <c r="S352" s="18"/>
      <c r="T352" s="18"/>
      <c r="U352" s="18"/>
      <c r="V352" s="18"/>
      <c r="W352" s="18"/>
      <c r="X352" s="18"/>
      <c r="Y352" s="18"/>
      <c r="Z352" s="18"/>
      <c r="AA352" s="18"/>
      <c r="AB352" s="18"/>
      <c r="AC352" s="18"/>
      <c r="AD352" s="18"/>
      <c r="AE352" s="18"/>
      <c r="AF352" s="18"/>
      <c r="AG352" s="18"/>
      <c r="AH352" s="18"/>
      <c r="AI352" s="18"/>
    </row>
    <row r="353" spans="2:35">
      <c r="B353" s="18"/>
      <c r="C353" s="18"/>
      <c r="D353" s="18"/>
      <c r="E353" s="23"/>
      <c r="F353" s="18"/>
      <c r="J353" s="18"/>
      <c r="K353" s="18"/>
      <c r="L353" s="18"/>
      <c r="M353" s="18"/>
      <c r="N353" s="18"/>
      <c r="O353" s="18"/>
      <c r="P353" s="18"/>
      <c r="Q353" s="18"/>
      <c r="R353" s="18"/>
      <c r="S353" s="18"/>
      <c r="T353" s="18"/>
      <c r="U353" s="18"/>
      <c r="V353" s="18"/>
      <c r="W353" s="18"/>
      <c r="X353" s="18"/>
      <c r="Y353" s="18"/>
      <c r="Z353" s="18"/>
      <c r="AA353" s="18"/>
      <c r="AB353" s="18"/>
      <c r="AC353" s="18"/>
      <c r="AD353" s="18"/>
      <c r="AE353" s="18"/>
      <c r="AF353" s="18"/>
      <c r="AG353" s="18"/>
      <c r="AH353" s="18"/>
      <c r="AI353" s="18"/>
    </row>
    <row r="354" spans="2:35">
      <c r="B354" s="18"/>
      <c r="C354" s="18"/>
      <c r="D354" s="18"/>
      <c r="E354" s="23"/>
      <c r="F354" s="18"/>
      <c r="J354" s="18"/>
      <c r="K354" s="18"/>
      <c r="L354" s="18"/>
      <c r="M354" s="18"/>
      <c r="N354" s="18"/>
      <c r="O354" s="18"/>
      <c r="P354" s="18"/>
      <c r="Q354" s="18"/>
      <c r="R354" s="18"/>
      <c r="S354" s="18"/>
      <c r="T354" s="18"/>
      <c r="U354" s="18"/>
      <c r="V354" s="18"/>
      <c r="W354" s="18"/>
      <c r="X354" s="18"/>
      <c r="Y354" s="18"/>
      <c r="Z354" s="18"/>
      <c r="AA354" s="18"/>
      <c r="AB354" s="18"/>
      <c r="AC354" s="18"/>
      <c r="AD354" s="18"/>
      <c r="AE354" s="18"/>
      <c r="AF354" s="18"/>
      <c r="AG354" s="18"/>
      <c r="AH354" s="18"/>
      <c r="AI354" s="18"/>
    </row>
    <row r="355" spans="2:35">
      <c r="B355" s="18"/>
      <c r="C355" s="18"/>
      <c r="D355" s="18"/>
      <c r="E355" s="23"/>
      <c r="F355" s="18"/>
      <c r="J355" s="18"/>
      <c r="K355" s="18"/>
      <c r="L355" s="18"/>
      <c r="M355" s="18"/>
      <c r="N355" s="18"/>
      <c r="O355" s="18"/>
      <c r="P355" s="18"/>
      <c r="Q355" s="18"/>
      <c r="R355" s="18"/>
      <c r="S355" s="18"/>
      <c r="T355" s="18"/>
      <c r="U355" s="18"/>
      <c r="V355" s="18"/>
      <c r="W355" s="18"/>
      <c r="X355" s="18"/>
      <c r="Y355" s="18"/>
      <c r="Z355" s="18"/>
      <c r="AA355" s="18"/>
      <c r="AB355" s="18"/>
      <c r="AC355" s="18"/>
      <c r="AD355" s="18"/>
      <c r="AE355" s="18"/>
      <c r="AF355" s="18"/>
      <c r="AG355" s="18"/>
      <c r="AH355" s="18"/>
      <c r="AI355" s="18"/>
    </row>
    <row r="356" spans="2:35">
      <c r="B356" s="18"/>
      <c r="C356" s="18"/>
      <c r="D356" s="18"/>
      <c r="E356" s="23"/>
      <c r="F356" s="18"/>
      <c r="J356" s="18"/>
      <c r="K356" s="18"/>
      <c r="L356" s="18"/>
      <c r="M356" s="18"/>
      <c r="N356" s="18"/>
      <c r="O356" s="18"/>
      <c r="P356" s="18"/>
      <c r="Q356" s="18"/>
      <c r="R356" s="18"/>
      <c r="S356" s="18"/>
      <c r="T356" s="18"/>
      <c r="U356" s="18"/>
      <c r="V356" s="18"/>
      <c r="W356" s="18"/>
      <c r="X356" s="18"/>
      <c r="Y356" s="18"/>
      <c r="Z356" s="18"/>
      <c r="AA356" s="18"/>
      <c r="AB356" s="18"/>
      <c r="AC356" s="18"/>
      <c r="AD356" s="18"/>
      <c r="AE356" s="18"/>
      <c r="AF356" s="18"/>
      <c r="AG356" s="18"/>
      <c r="AH356" s="18"/>
      <c r="AI356" s="18"/>
    </row>
    <row r="357" spans="2:35">
      <c r="B357" s="18"/>
      <c r="C357" s="18"/>
      <c r="D357" s="18"/>
      <c r="E357" s="23"/>
      <c r="F357" s="18"/>
      <c r="J357" s="18"/>
      <c r="K357" s="18"/>
      <c r="L357" s="18"/>
      <c r="M357" s="18"/>
      <c r="N357" s="18"/>
      <c r="O357" s="18"/>
      <c r="P357" s="18"/>
      <c r="Q357" s="18"/>
      <c r="R357" s="18"/>
      <c r="S357" s="18"/>
      <c r="T357" s="18"/>
      <c r="U357" s="18"/>
      <c r="V357" s="18"/>
      <c r="W357" s="18"/>
      <c r="X357" s="18"/>
      <c r="Y357" s="18"/>
      <c r="Z357" s="18"/>
      <c r="AA357" s="18"/>
      <c r="AB357" s="18"/>
      <c r="AC357" s="18"/>
      <c r="AD357" s="18"/>
      <c r="AE357" s="18"/>
      <c r="AF357" s="18"/>
      <c r="AG357" s="18"/>
      <c r="AH357" s="18"/>
      <c r="AI357" s="18"/>
    </row>
    <row r="358" spans="2:35">
      <c r="B358" s="18"/>
      <c r="C358" s="18"/>
      <c r="D358" s="18"/>
      <c r="E358" s="23"/>
      <c r="F358" s="18"/>
      <c r="J358" s="18"/>
      <c r="K358" s="18"/>
      <c r="L358" s="18"/>
      <c r="M358" s="18"/>
      <c r="N358" s="18"/>
      <c r="O358" s="18"/>
      <c r="P358" s="18"/>
      <c r="Q358" s="18"/>
      <c r="R358" s="18"/>
      <c r="S358" s="18"/>
      <c r="T358" s="18"/>
      <c r="U358" s="18"/>
      <c r="V358" s="18"/>
      <c r="W358" s="18"/>
      <c r="X358" s="18"/>
      <c r="Y358" s="18"/>
      <c r="Z358" s="18"/>
      <c r="AA358" s="18"/>
      <c r="AB358" s="18"/>
      <c r="AC358" s="18"/>
      <c r="AD358" s="18"/>
      <c r="AE358" s="18"/>
      <c r="AF358" s="18"/>
      <c r="AG358" s="18"/>
      <c r="AH358" s="18"/>
      <c r="AI358" s="18"/>
    </row>
    <row r="359" spans="2:35">
      <c r="B359" s="18"/>
      <c r="C359" s="18"/>
      <c r="D359" s="18"/>
      <c r="E359" s="23"/>
      <c r="F359" s="18"/>
      <c r="J359" s="18"/>
      <c r="K359" s="18"/>
      <c r="L359" s="18"/>
      <c r="M359" s="18"/>
      <c r="N359" s="18"/>
      <c r="O359" s="18"/>
      <c r="P359" s="18"/>
      <c r="Q359" s="18"/>
      <c r="R359" s="18"/>
      <c r="S359" s="18"/>
      <c r="T359" s="18"/>
      <c r="U359" s="18"/>
      <c r="V359" s="18"/>
      <c r="W359" s="18"/>
      <c r="X359" s="18"/>
      <c r="Y359" s="18"/>
      <c r="Z359" s="18"/>
      <c r="AA359" s="18"/>
      <c r="AB359" s="18"/>
      <c r="AC359" s="18"/>
      <c r="AD359" s="18"/>
      <c r="AE359" s="18"/>
      <c r="AF359" s="18"/>
      <c r="AG359" s="18"/>
      <c r="AH359" s="18"/>
      <c r="AI359" s="18"/>
    </row>
    <row r="360" spans="2:35">
      <c r="B360" s="18"/>
      <c r="C360" s="18"/>
      <c r="D360" s="18"/>
      <c r="E360" s="23"/>
      <c r="F360" s="18"/>
      <c r="J360" s="18"/>
      <c r="K360" s="18"/>
      <c r="L360" s="18"/>
      <c r="M360" s="18"/>
      <c r="N360" s="18"/>
      <c r="O360" s="18"/>
      <c r="P360" s="18"/>
      <c r="Q360" s="18"/>
      <c r="R360" s="18"/>
      <c r="S360" s="18"/>
      <c r="T360" s="18"/>
      <c r="U360" s="18"/>
      <c r="V360" s="18"/>
      <c r="W360" s="18"/>
      <c r="X360" s="18"/>
      <c r="Y360" s="18"/>
      <c r="Z360" s="18"/>
      <c r="AA360" s="18"/>
      <c r="AB360" s="18"/>
      <c r="AC360" s="18"/>
      <c r="AD360" s="18"/>
      <c r="AE360" s="18"/>
      <c r="AF360" s="18"/>
      <c r="AG360" s="18"/>
      <c r="AH360" s="18"/>
      <c r="AI360" s="18"/>
    </row>
    <row r="361" spans="2:35">
      <c r="B361" s="18"/>
      <c r="C361" s="18"/>
      <c r="D361" s="18"/>
      <c r="E361" s="23"/>
      <c r="F361" s="18"/>
      <c r="J361" s="18"/>
      <c r="K361" s="18"/>
      <c r="L361" s="18"/>
      <c r="M361" s="18"/>
      <c r="N361" s="18"/>
      <c r="O361" s="18"/>
      <c r="P361" s="18"/>
      <c r="Q361" s="18"/>
      <c r="R361" s="18"/>
      <c r="S361" s="18"/>
      <c r="T361" s="18"/>
      <c r="U361" s="18"/>
      <c r="V361" s="18"/>
      <c r="W361" s="18"/>
      <c r="X361" s="18"/>
      <c r="Y361" s="18"/>
      <c r="Z361" s="18"/>
      <c r="AA361" s="18"/>
      <c r="AB361" s="18"/>
      <c r="AC361" s="18"/>
      <c r="AD361" s="18"/>
      <c r="AE361" s="18"/>
      <c r="AF361" s="18"/>
      <c r="AG361" s="18"/>
      <c r="AH361" s="18"/>
      <c r="AI361" s="18"/>
    </row>
    <row r="362" spans="2:35">
      <c r="B362" s="18"/>
      <c r="C362" s="18"/>
      <c r="D362" s="18"/>
      <c r="E362" s="23"/>
      <c r="F362" s="18"/>
      <c r="J362" s="18"/>
      <c r="K362" s="18"/>
    </row>
    <row r="363" spans="2:35">
      <c r="B363" s="18"/>
      <c r="C363" s="18"/>
      <c r="D363" s="18"/>
      <c r="E363" s="23"/>
      <c r="F363" s="18"/>
      <c r="J363" s="18"/>
      <c r="K363" s="18"/>
    </row>
    <row r="364" spans="2:35">
      <c r="B364" s="18"/>
      <c r="C364" s="18"/>
      <c r="D364" s="18"/>
      <c r="E364" s="23"/>
      <c r="F364" s="18"/>
      <c r="J364" s="18"/>
    </row>
    <row r="365" spans="2:35">
      <c r="B365" s="18"/>
      <c r="C365" s="18"/>
      <c r="D365" s="18"/>
      <c r="E365" s="23"/>
      <c r="F365" s="18"/>
      <c r="J365" s="18"/>
    </row>
    <row r="366" spans="2:35">
      <c r="B366" s="18"/>
      <c r="C366" s="18"/>
      <c r="D366" s="18"/>
      <c r="E366" s="23"/>
      <c r="F366" s="18"/>
      <c r="J366" s="18"/>
    </row>
    <row r="367" spans="2:35">
      <c r="B367" s="18"/>
      <c r="C367" s="18"/>
      <c r="D367" s="18"/>
      <c r="E367" s="23"/>
      <c r="F367" s="18"/>
      <c r="J367" s="18"/>
    </row>
    <row r="368" spans="2:35">
      <c r="B368" s="18"/>
      <c r="C368" s="18"/>
      <c r="D368" s="18"/>
      <c r="E368" s="23"/>
      <c r="F368" s="18"/>
      <c r="J368" s="18"/>
    </row>
    <row r="369" spans="2:10">
      <c r="B369" s="18"/>
      <c r="C369" s="18"/>
      <c r="D369" s="18"/>
      <c r="E369" s="23"/>
      <c r="F369" s="18"/>
      <c r="J369" s="18"/>
    </row>
  </sheetData>
  <mergeCells count="3">
    <mergeCell ref="C2:H2"/>
    <mergeCell ref="E3:G3"/>
    <mergeCell ref="E4:G4"/>
  </mergeCells>
  <phoneticPr fontId="119" type="noConversion"/>
  <hyperlinks>
    <hyperlink ref="B58" r:id="rId1" xr:uid="{00000000-0004-0000-0500-000000000000}"/>
    <hyperlink ref="I57" r:id="rId2" xr:uid="{00000000-0004-0000-0500-000001000000}"/>
    <hyperlink ref="I56" r:id="rId3" xr:uid="{00000000-0004-0000-0500-000002000000}"/>
  </hyperlinks>
  <pageMargins left="0.70866141732283472" right="0.70866141732283472" top="0.74803149606299213" bottom="0.74803149606299213" header="0.31496062992125984" footer="0.31496062992125984"/>
  <pageSetup paperSize="9" scale="65" orientation="portrait" horizontalDpi="4294967295" verticalDpi="4294967295" r:id="rId4"/>
  <drawing r:id="rId5"/>
  <tableParts count="1">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X M L _ T a b l a 3 7 - 4 8 a c 6 b 4 0 - 0 5 3 d - 4 d a 0 - a 2 6 7 - e 2 2 9 8 7 7 7 e b 5 1 " > < C u s t o m C o n t e n t > < ! [ C D A T A [ < T a b l e W i d g e t G r i d S e r i a l i z a t i o n   x m l n s : x s i = " h t t p : / / w w w . w 3 . o r g / 2 0 0 1 / X M L S c h e m a - i n s t a n c e "   x m l n s : x s d = " h t t p : / / w w w . w 3 . o r g / 2 0 0 1 / X M L S c h e m a " > < C o l u m n S u g g e s t e d T y p e   / > < C o l u m n F o r m a t   / > < C o l u m n A c c u r a c y   / > < C o l u m n C u r r e n c y S y m b o l   / > < C o l u m n P o s i t i v e P a t t e r n   / > < C o l u m n N e g a t i v e P a t t e r n   / > < C o l u m n W i d t h s > < i t e m > < k e y > < s t r i n g > N � < / s t r i n g > < / k e y > < v a l u e > < i n t > 5 1 < / i n t > < / v a l u e > < / i t e m > < i t e m > < k e y > < s t r i n g > C � D I G O < / s t r i n g > < / k e y > < v a l u e > < i n t > 8 6 < / i n t > < / v a l u e > < / i t e m > < i t e m > < k e y > < s t r i n g > F E C H A   D E L   E V E N T O < / s t r i n g > < / k e y > < v a l u e > < i n t > 1 5 4 < / i n t > < / v a l u e > < / i t e m > < i t e m > < k e y > < s t r i n g > U B I C A C I � N < / s t r i n g > < / k e y > < v a l u e > < i n t > 1 0 6 < / i n t > < / v a l u e > < / i t e m > < i t e m > < k e y > < s t r i n g > A F E C T A C I � N < / s t r i n g > < / k e y > < v a l u e > < i n t > 1 1 4 < / i n t > < / v a l u e > < / i t e m > < i t e m > < k e y > < s t r i n g > E V E N T O   -   O C U R R E N C I A < / s t r i n g > < / k e y > < v a l u e > < i n t > 1 7 8 < / i n t > < / v a l u e > < / i t e m > < i t e m > < k e y > < s t r i n g > E S T A D O < / s t r i n g > < / k e y > < v a l u e > < i n t > 8 4 < / i n t > < / v a l u e > < / i t e m > < i t e m > < k e y > < s t r i n g > T E R M I N A L   A B I E R T O < / s t r i n g > < / k e y > < v a l u e > < i n t > 1 5 5 < / i n t > < / v a l u e > < / i t e m > < i t e m > < k e y > < s t r i n g > F U E N T E < / s t r i n g > < / k e y > < v a l u e > < i n t > 8 3 < / i n t > < / v a l u e > < / i t e m > < / C o l u m n W i d t h s > < C o l u m n D i s p l a y I n d e x > < i t e m > < k e y > < s t r i n g > N � < / s t r i n g > < / k e y > < v a l u e > < i n t > 0 < / i n t > < / v a l u e > < / i t e m > < i t e m > < k e y > < s t r i n g > C � D I G O < / s t r i n g > < / k e y > < v a l u e > < i n t > 1 < / i n t > < / v a l u e > < / i t e m > < i t e m > < k e y > < s t r i n g > F E C H A   D E L   E V E N T O < / s t r i n g > < / k e y > < v a l u e > < i n t > 2 < / i n t > < / v a l u e > < / i t e m > < i t e m > < k e y > < s t r i n g > U B I C A C I � N < / s t r i n g > < / k e y > < v a l u e > < i n t > 3 < / i n t > < / v a l u e > < / i t e m > < i t e m > < k e y > < s t r i n g > A F E C T A C I � N < / s t r i n g > < / k e y > < v a l u e > < i n t > 4 < / i n t > < / v a l u e > < / i t e m > < i t e m > < k e y > < s t r i n g > E V E N T O   -   O C U R R E N C I A < / s t r i n g > < / k e y > < v a l u e > < i n t > 5 < / i n t > < / v a l u e > < / i t e m > < i t e m > < k e y > < s t r i n g > E S T A D O < / s t r i n g > < / k e y > < v a l u e > < i n t > 6 < / i n t > < / v a l u e > < / i t e m > < i t e m > < k e y > < s t r i n g > T E R M I N A L   A B I E R T O < / s t r i n g > < / k e y > < v a l u e > < i n t > 7 < / i n t > < / v a l u e > < / i t e m > < i t e m > < k e y > < s t r i n g > F U E N T E < / s t r i n g > < / k e y > < v a l u e > < i n t > 8 < / i n t > < / v a l u e > < / i t e m > < / C o l u m n D i s p l a y I n d e x > < C o l u m n F r o z e n   / > < C o l u m n C h e c k e d   / > < C o l u m n F i l t e r   / > < S e l e c t i o n F i l t e r   / > < F i l t e r P a r a m e t e r s   / > < I s S o r t D e s c e n d i n g > f a l s e < / I s S o r t D e s c e n d i n g > < / T a b l e W i d g e t G r i d S e r i a l i z a t i o n > ] ] > < / C u s t o m C o n t e n t > < / G e m i n i > 
</file>

<file path=customXml/item10.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 T a b l a 1 4 2 4 2 3 2 3 4 7 6 - e 8 1 e f 3 0 0 - 8 a a c - 4 b 3 6 - b 4 a f - 5 b 1 3 b 1 5 f 7 b c 6 < / K e y > < V a l u e   x m l n s : a = " h t t p : / / s c h e m a s . d a t a c o n t r a c t . o r g / 2 0 0 4 / 0 7 / M i c r o s o f t . A n a l y s i s S e r v i c e s . C o m m o n " > < a : H a s F o c u s > t r u e < / a : H a s F o c u s > < a : S i z e A t D p i 9 6 > 9 9 < / a : S i z e A t D p i 9 6 > < a : V i s i b l e > t r u e < / a : V i s i b l e > < / V a l u e > < / K e y V a l u e O f s t r i n g S a n d b o x E d i t o r . M e a s u r e G r i d S t a t e S c d E 3 5 R y > < K e y V a l u e O f s t r i n g S a n d b o x E d i t o r . M e a s u r e G r i d S t a t e S c d E 3 5 R y > < K e y > T a b l a 1 6 - c c 3 a 8 5 d a - 7 f 5 6 - 4 3 d 7 - 9 8 f 1 - 0 f 4 3 f 3 3 b 9 6 8 4 < / K e y > < V a l u e   x m l n s : a = " h t t p : / / s c h e m a s . d a t a c o n t r a c t . o r g / 2 0 0 4 / 0 7 / M i c r o s o f t . A n a l y s i s S e r v i c e s . C o m m o n " > < a : H a s F o c u s > t r u e < / a : H a s F o c u s > < a : S i z e A t D p i 9 6 > 9 5 < / a : S i z e A t D p i 9 6 > < a : V i s i b l e > t r u e < / a : V i s i b l e > < / V a l u e > < / K e y V a l u e O f s t r i n g S a n d b o x E d i t o r . M e a s u r e G r i d S t a t e S c d E 3 5 R y > < K e y V a l u e O f s t r i n g S a n d b o x E d i t o r . M e a s u r e G r i d S t a t e S c d E 3 5 R y > < K e y > T a b l a 3 7 - 4 8 a c 6 b 4 0 - 0 5 3 d - 4 d a 0 - a 2 6 7 - e 2 2 9 8 7 7 7 e b 5 1 < / K e y > < V a l u e   x m l n s : a = " h t t p : / / s c h e m a s . d a t a c o n t r a c t . o r g / 2 0 0 4 / 0 7 / M i c r o s o f t . A n a l y s i s S e r v i c e s . C o m m o n " > < a : H a s F o c u s > t r u e < / a : H a s F o c u s > < a : S i z e A t D p i 9 6 > 9 5 < / a : S i z e A t D p i 9 6 > < a : V i s i b l e > t r u e < / a : V i s i b l e > < / V a l u e > < / K e y V a l u e O f s t r i n g S a n d b o x E d i t o r . M e a s u r e G r i d S t a t e S c d E 3 5 R y > < K e y V a l u e O f s t r i n g S a n d b o x E d i t o r . M e a s u r e G r i d S t a t e S c d E 3 5 R y > < K e y > T a b l a 4 4 - 0 0 3 3 c 9 b 4 - f b c 5 - 4 2 a 9 - 8 f 4 e - 9 2 b 0 2 f a b 1 6 b 5 < / K e y > < V a l u e   x m l n s : a = " h t t p : / / s c h e m a s . d a t a c o n t r a c t . o r g / 2 0 0 4 / 0 7 / M i c r o s o f t . A n a l y s i s S e r v i c e s . C o m m o n " > < a : H a s F o c u s > t r u e < / a : H a s F o c u s > < a : S i z e A t D p i 9 6 > 9 5 < / a : S i z e A t D p i 9 6 > < a : V i s i b l e > t r u e < / a : V i s i b l e > < / V a l u e > < / K e y V a l u e O f s t r i n g S a n d b o x E d i t o r . M e a s u r e G r i d S t a t e S c d E 3 5 R y > < / A r r a y O f K e y V a l u e O f s t r i n g S a n d b o x E d i t o r . M e a s u r e G r i d S t a t e S c d E 3 5 R y > ] ] > < / C u s t o m C o n t e n t > < / G e m i n i > 
</file>

<file path=customXml/item11.xml>��< ? x m l   v e r s i o n = " 1 . 0 "   e n c o d i n g = " U T F - 1 6 " ? > < G e m i n i   x m l n s = " h t t p : / / g e m i n i / p i v o t c u s t o m i z a t i o n / T a b l e X M L _ T a b l a 1 4 2 4 2 3 2 3 4 7 6 - e 8 1 e f 3 0 0 - 8 a a c - 4 b 3 6 - b 4 a f - 5 b 1 3 b 1 5 f 7 b c 6 " > < C u s t o m C o n t e n t > < ! [ C D A T A [ < T a b l e W i d g e t G r i d S e r i a l i z a t i o n   x m l n s : x s i = " h t t p : / / w w w . w 3 . o r g / 2 0 0 1 / X M L S c h e m a - i n s t a n c e "   x m l n s : x s d = " h t t p : / / w w w . w 3 . o r g / 2 0 0 1 / X M L S c h e m a " > < C o l u m n S u g g e s t e d T y p e   / > < C o l u m n F o r m a t   / > < C o l u m n A c c u r a c y   / > < C o l u m n C u r r e n c y S y m b o l   / > < C o l u m n P o s i t i v e P a t t e r n   / > < C o l u m n N e g a t i v e P a t t e r n   / > < C o l u m n W i d t h s > < i t e m > < k e y > < s t r i n g > N � < / s t r i n g > < / k e y > < v a l u e > < i n t > 5 1 < / i n t > < / v a l u e > < / i t e m > < i t e m > < k e y > < s t r i n g > V E R   M A P A < / s t r i n g > < / k e y > < v a l u e > < i n t > 1 0 0 < / i n t > < / v a l u e > < / i t e m > < i t e m > < k e y > < s t r i n g > F E C H A   D E L   E V E N T O < / s t r i n g > < / k e y > < v a l u e > < i n t > 1 5 4 < / i n t > < / v a l u e > < / i t e m > < i t e m > < k e y > < s t r i n g > D E P A R T A M E N T O   P R O V I N C I A     /     D I S T R I T O < / s t r i n g > < / k e y > < v a l u e > < i n t > 2 8 4 < / i n t > < / v a l u e > < / i t e m > < i t e m > < k e y > < s t r i n g > A F E C T A C I � N < / s t r i n g > < / k e y > < v a l u e > < i n t > 1 1 4 < / i n t > < / v a l u e > < / i t e m > < i t e m > < k e y > < s t r i n g > E S T A D O < / s t r i n g > < / k e y > < v a l u e > < i n t > 8 4 < / i n t > < / v a l u e > < / i t e m > < i t e m > < k e y > < s t r i n g > E V E N T O   -   O C U R R E N C I A   /   A C C I O N E S < / s t r i n g > < / k e y > < v a l u e > < i n t > 2 5 3 < / i n t > < / v a l u e > < / i t e m > < i t e m > < k e y > < s t r i n g > M A Q U I N A R I A   ( C a n t i d a d / t i p o ) < / s t r i n g > < / k e y > < v a l u e > < i n t > 2 1 7 < / i n t > < / v a l u e > < / i t e m > < i t e m > < k e y > < s t r i n g > A D M I N I S T R A C I � N   /   F U E N T E < / s t r i n g > < / k e y > < v a l u e > < i n t > 2 0 6 < / i n t > < / v a l u e > < / i t e m > < i t e m > < k e y > < s t r i n g > V E R   F O T O   /   V I D E O < / s t r i n g > < / k e y > < v a l u e > < i n t > 1 4 8 < / i n t > < / v a l u e > < / i t e m > < i t e m > < k e y > < s t r i n g > L A T I T U D < / s t r i n g > < / k e y > < v a l u e > < i n t > 8 6 < / i n t > < / v a l u e > < / i t e m > < i t e m > < k e y > < s t r i n g > L O N G I T U D < / s t r i n g > < / k e y > < v a l u e > < i n t > 1 0 0 < / i n t > < / v a l u e > < / i t e m > < / C o l u m n W i d t h s > < C o l u m n D i s p l a y I n d e x > < i t e m > < k e y > < s t r i n g > N � < / s t r i n g > < / k e y > < v a l u e > < i n t > 0 < / i n t > < / v a l u e > < / i t e m > < i t e m > < k e y > < s t r i n g > V E R   M A P A < / s t r i n g > < / k e y > < v a l u e > < i n t > 1 < / i n t > < / v a l u e > < / i t e m > < i t e m > < k e y > < s t r i n g > F E C H A   D E L   E V E N T O < / s t r i n g > < / k e y > < v a l u e > < i n t > 2 < / i n t > < / v a l u e > < / i t e m > < i t e m > < k e y > < s t r i n g > D E P A R T A M E N T O   P R O V I N C I A     /     D I S T R I T O < / s t r i n g > < / k e y > < v a l u e > < i n t > 3 < / i n t > < / v a l u e > < / i t e m > < i t e m > < k e y > < s t r i n g > A F E C T A C I � N < / s t r i n g > < / k e y > < v a l u e > < i n t > 4 < / i n t > < / v a l u e > < / i t e m > < i t e m > < k e y > < s t r i n g > E S T A D O < / s t r i n g > < / k e y > < v a l u e > < i n t > 5 < / i n t > < / v a l u e > < / i t e m > < i t e m > < k e y > < s t r i n g > E V E N T O   -   O C U R R E N C I A   /   A C C I O N E S < / s t r i n g > < / k e y > < v a l u e > < i n t > 6 < / i n t > < / v a l u e > < / i t e m > < i t e m > < k e y > < s t r i n g > M A Q U I N A R I A   ( C a n t i d a d / t i p o ) < / s t r i n g > < / k e y > < v a l u e > < i n t > 7 < / i n t > < / v a l u e > < / i t e m > < i t e m > < k e y > < s t r i n g > A D M I N I S T R A C I � N   /   F U E N T E < / s t r i n g > < / k e y > < v a l u e > < i n t > 8 < / i n t > < / v a l u e > < / i t e m > < i t e m > < k e y > < s t r i n g > V E R   F O T O   /   V I D E O < / s t r i n g > < / k e y > < v a l u e > < i n t > 9 < / i n t > < / v a l u e > < / i t e m > < i t e m > < k e y > < s t r i n g > L A T I T U D < / s t r i n g > < / k e y > < v a l u e > < i n t > 1 0 < / i n t > < / v a l u e > < / i t e m > < i t e m > < k e y > < s t r i n g > L O N G I T U D < / s t r i n g > < / k e y > < v a l u e > < i n t > 1 1 < / i n t > < / v a l u e > < / i t e m > < / C o l u m n D i s p l a y I n d e x > < C o l u m n F r o z e n   / > < C o l u m n C h e c k e d   / > < C o l u m n F i l t e r   / > < S e l e c t i o n F i l t e r   / > < F i l t e r P a r a m e t e r s   / > < I s S o r t D e s c e n d i n g > f a l s e < / I s S o r t D e s c e n d i n g > < / T a b l e W i d g e t G r i d S e r i a l i z a t i o n > ] ] > < / C u s t o m C o n t e n t > < / G e m i n i > 
</file>

<file path=customXml/item12.xml>��< ? x m l   v e r s i o n = " 1 . 0 "   e n c o d i n g = " U T F - 1 6 " ? > < G e m i n i   x m l n s = " h t t p : / / g e m i n i / p i v o t c u s t o m i z a t i o n / I s S a n d b o x E m b e d d e d " > < C u s t o m C o n t e n t > < ! [ C D A T A [ y e s ] ] > < / C u s t o m C o n t e n t > < / G e m i n i > 
</file>

<file path=customXml/item13.xml>��< ? x m l   v e r s i o n = " 1 . 0 "   e n c o d i n g = " U T F - 1 6 " ? > < G e m i n i   x m l n s = " h t t p : / / g e m i n i / p i v o t c u s t o m i z a t i o n / T a b l e O r d e r " > < C u s t o m C o n t e n t > < ! [ C D A T A [ T a b l a 1 4 2 4 2 3 2 3 4 7 6 - e 8 1 e f 3 0 0 - 8 a a c - 4 b 3 6 - b 4 a f - 5 b 1 3 b 1 5 f 7 b c 6 , T a b l a 1 6 - c c 3 a 8 5 d a - 7 f 5 6 - 4 3 d 7 - 9 8 f 1 - 0 f 4 3 f 3 3 b 9 6 8 4 , T a b l a 3 7 - 4 8 a c 6 b 4 0 - 0 5 3 d - 4 d a 0 - a 2 6 7 - e 2 2 9 8 7 7 7 e b 5 1 , T a b l a 4 4 - 0 0 3 3 c 9 b 4 - f b c 5 - 4 2 a 9 - 8 f 4 e - 9 2 b 0 2 f a b 1 6 b 5 ] ] > < / C u s t o m C o n t e n t > < / G e m i n i > 
</file>

<file path=customXml/item14.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 2 0 2 3 - 0 2 - 1 3 T 1 9 : 5 5 : 2 8 . 0 7 6 4 2 8 6 - 0 5 : 0 0 < / L a s t P r o c e s s e d T i m e > < / D a t a M o d e l i n g S a n d b o x . S e r i a l i z e d S a n d b o x E r r o r C a c h e > ] ] > < / C u s t o m C o n t e n t > < / G e m i n i > 
</file>

<file path=customXml/item15.xml>��< ? x m l   v e r s i o n = " 1 . 0 "   e n c o d i n g = " U T F - 1 6 " ? > < G e m i n i   x m l n s = " h t t p : / / g e m i n i / p i v o t c u s t o m i z a t i o n / T a b l e X M L _ T a b l a 1 6 - c c 3 a 8 5 d a - 7 f 5 6 - 4 3 d 7 - 9 8 f 1 - 0 f 4 3 f 3 3 b 9 6 8 4 " > < C u s t o m C o n t e n t > < ! [ C D A T A [ < T a b l e W i d g e t G r i d S e r i a l i z a t i o n   x m l n s : x s i = " h t t p : / / w w w . w 3 . o r g / 2 0 0 1 / X M L S c h e m a - i n s t a n c e "   x m l n s : x s d = " h t t p : / / w w w . w 3 . o r g / 2 0 0 1 / X M L S c h e m a " > < C o l u m n S u g g e s t e d T y p e   / > < C o l u m n F o r m a t   / > < C o l u m n A c c u r a c y   / > < C o l u m n C u r r e n c y S y m b o l   / > < C o l u m n P o s i t i v e P a t t e r n   / > < C o l u m n N e g a t i v e P a t t e r n   / > < C o l u m n W i d t h s > < i t e m > < k e y > < s t r i n g > N � < / s t r i n g > < / k e y > < v a l u e > < i n t > 5 1 < / i n t > < / v a l u e > < / i t e m > < i t e m > < k e y > < s t r i n g > U B I C A C I � N < / s t r i n g > < / k e y > < v a l u e > < i n t > 1 0 6 < / i n t > < / v a l u e > < / i t e m > < i t e m > < k e y > < s t r i n g > F e c h a < / s t r i n g > < / k e y > < v a l u e > < i n t > 7 2 < / i n t > < / v a l u e > < / i t e m > < i t e m > < k e y > < s t r i n g > A F E C T A C I � N < / s t r i n g > < / k e y > < v a l u e > < i n t > 1 1 4 < / i n t > < / v a l u e > < / i t e m > < i t e m > < k e y > < s t r i n g > E V E N T O   -   O C U R R E N C I A < / s t r i n g > < / k e y > < v a l u e > < i n t > 1 7 8 < / i n t > < / v a l u e > < / i t e m > < i t e m > < k e y > < s t r i n g > E S T A D O < / s t r i n g > < / k e y > < v a l u e > < i n t > 8 4 < / i n t > < / v a l u e > < / i t e m > < i t e m > < k e y > < s t r i n g > F U E N T E < / s t r i n g > < / k e y > < v a l u e > < i n t > 8 3 < / i n t > < / v a l u e > < / i t e m > < / C o l u m n W i d t h s > < C o l u m n D i s p l a y I n d e x > < i t e m > < k e y > < s t r i n g > N � < / s t r i n g > < / k e y > < v a l u e > < i n t > 0 < / i n t > < / v a l u e > < / i t e m > < i t e m > < k e y > < s t r i n g > U B I C A C I � N < / s t r i n g > < / k e y > < v a l u e > < i n t > 1 < / i n t > < / v a l u e > < / i t e m > < i t e m > < k e y > < s t r i n g > F e c h a < / s t r i n g > < / k e y > < v a l u e > < i n t > 2 < / i n t > < / v a l u e > < / i t e m > < i t e m > < k e y > < s t r i n g > A F E C T A C I � N < / s t r i n g > < / k e y > < v a l u e > < i n t > 3 < / i n t > < / v a l u e > < / i t e m > < i t e m > < k e y > < s t r i n g > E V E N T O   -   O C U R R E N C I A < / s t r i n g > < / k e y > < v a l u e > < i n t > 4 < / i n t > < / v a l u e > < / i t e m > < i t e m > < k e y > < s t r i n g > E S T A D O < / s t r i n g > < / k e y > < v a l u e > < i n t > 5 < / i n t > < / v a l u e > < / i t e m > < i t e m > < k e y > < s t r i n g > F U E N T E < / s t r i n g > < / k e y > < v a l u e > < i n t > 6 < / i n t > < / v a l u e > < / i t e m > < / C o l u m n D i s p l a y I n d e x > < C o l u m n F r o z e n   / > < C o l u m n C h e c k e d   / > < C o l u m n F i l t e r   / > < S e l e c t i o n F i l t e r   / > < F i l t e r P a r a m e t e r s   / > < I s S o r t D e s c e n d i n g > f a l s e < / I s S o r t D e s c e n d i n g > < / T a b l e W i d g e t G r i d S e r i a l i z a t i o n > ] ] > < / C u s t o m C o n t e n t > < / G e m i n i > 
</file>

<file path=customXml/item16.xml>��< ? x m l   v e r s i o n = " 1 . 0 "   e n c o d i n g = " U T F - 1 6 " ? > < G e m i n i   x m l n s = " h t t p : / / g e m i n i / p i v o t c u s t o m i z a t i o n / T a b l e X M L _ T a b l a 4 4 - 0 0 3 3 c 9 b 4 - f b c 5 - 4 2 a 9 - 8 f 4 e - 9 2 b 0 2 f a b 1 6 b 5 " > < C u s t o m C o n t e n t > < ! [ C D A T A [ < T a b l e W i d g e t G r i d S e r i a l i z a t i o n   x m l n s : x s i = " h t t p : / / w w w . w 3 . o r g / 2 0 0 1 / X M L S c h e m a - i n s t a n c e "   x m l n s : x s d = " h t t p : / / w w w . w 3 . o r g / 2 0 0 1 / X M L S c h e m a " > < C o l u m n S u g g e s t e d T y p e   / > < C o l u m n F o r m a t   / > < C o l u m n A c c u r a c y   / > < C o l u m n C u r r e n c y S y m b o l   / > < C o l u m n P o s i t i v e P a t t e r n   / > < C o l u m n N e g a t i v e P a t t e r n   / > < C o l u m n W i d t h s > < i t e m > < k e y > < s t r i n g > N � < / s t r i n g > < / k e y > < v a l u e > < i n t > 5 1 < / i n t > < / v a l u e > < / i t e m > < i t e m > < k e y > < s t r i n g > D E P A R T A M E N T O   P R O V I N C I A     /     D I S T R I T O < / s t r i n g > < / k e y > < v a l u e > < i n t > 2 8 4 < / i n t > < / v a l u e > < / i t e m > < i t e m > < k e y > < s t r i n g > A F E C T A C I � N < / s t r i n g > < / k e y > < v a l u e > < i n t > 1 1 4 < / i n t > < / v a l u e > < / i t e m > < i t e m > < k e y > < s t r i n g > E V E N T O   -   O C U R R E N C I A < / s t r i n g > < / k e y > < v a l u e > < i n t > 1 7 8 < / i n t > < / v a l u e > < / i t e m > < i t e m > < k e y > < s t r i n g > E S T A D O < / s t r i n g > < / k e y > < v a l u e > < i n t > 8 4 < / i n t > < / v a l u e > < / i t e m > < i t e m > < k e y > < s t r i n g > F U E N T E < / s t r i n g > < / k e y > < v a l u e > < i n t > 8 3 < / i n t > < / v a l u e > < / i t e m > < / C o l u m n W i d t h s > < C o l u m n D i s p l a y I n d e x > < i t e m > < k e y > < s t r i n g > N � < / s t r i n g > < / k e y > < v a l u e > < i n t > 0 < / i n t > < / v a l u e > < / i t e m > < i t e m > < k e y > < s t r i n g > D E P A R T A M E N T O   P R O V I N C I A     /     D I S T R I T O < / s t r i n g > < / k e y > < v a l u e > < i n t > 1 < / i n t > < / v a l u e > < / i t e m > < i t e m > < k e y > < s t r i n g > A F E C T A C I � N < / s t r i n g > < / k e y > < v a l u e > < i n t > 2 < / i n t > < / v a l u e > < / i t e m > < i t e m > < k e y > < s t r i n g > E V E N T O   -   O C U R R E N C I A < / s t r i n g > < / k e y > < v a l u e > < i n t > 3 < / i n t > < / v a l u e > < / i t e m > < i t e m > < k e y > < s t r i n g > E S T A D O < / s t r i n g > < / k e y > < v a l u e > < i n t > 4 < / i n t > < / v a l u e > < / i t e m > < i t e m > < k e y > < s t r i n g > F U E N T E < / s t r i n g > < / k e y > < v a l u e > < i n t > 5 < / i n t > < / v a l u e > < / i t e m > < / C o l u m n D i s p l a y I n d e x > < C o l u m n F r o z e n   / > < C o l u m n C h e c k e d   / > < C o l u m n F i l t e r   / > < S e l e c t i o n F i l t e r   / > < F i l t e r P a r a m e t e r s   / > < I s S o r t D e s c e n d i n g > f a l s e < / I s S o r t D e s c e n d i n g > < / T a b l e W i d g e t G r i d S e r i a l i z a t i o n > ] ] > < / C u s t o m C o n t e n t > < / G e m i n i > 
</file>

<file path=customXml/item17.xml>��< ? x m l   v e r s i o n = " 1 . 0 "   e n c o d i n g = " U T F - 1 6 " ? > < G e m i n i   x m l n s = " h t t p : / / g e m i n i / p i v o t c u s t o m i z a t i o n / M a n u a l C a l c M o d e " > < C u s t o m C o n t e n t > < ! [ C D A T A [ F a l s e ] ] > < / C u s t o m C o n t e n t > < / G e m i n i > 
</file>

<file path=customXml/item18.xml>��< ? x m l   v e r s i o n = " 1 . 0 "   e n c o d i n g = " U T F - 1 6 " ? > < G e m i n i   x m l n s = " h t t p : / / g e m i n i / p i v o t c u s t o m i z a t i o n / P o w e r P i v o t V e r s i o n " > < C u s t o m C o n t e n t > < ! [ C D A T A [ 2 0 1 1 . 1 1 0 . 2 8 3 0 . 7 7 ] ] > < / C u s t o m C o n t e n t > < / G e m i n i > 
</file>

<file path=customXml/item19.xml>��< ? x m l   v e r s i o n = " 1 . 0 "   e n c o d i n g = " U T F - 1 6 " ? > < G e m i n i   x m l n s = " h t t p : / / g e m i n i / p i v o t c u s t o m i z a t i o n / S h o w H i d d e n " > < C u s t o m C o n t e n t > < ! [ C D A T A [ T r u e ] ] > < / C u s t o m C o n t e n t > < / G e m i n i > 
</file>

<file path=customXml/item2.xml>��< ? x m l   v e r s i o n = " 1 . 0 "   e n c o d i n g = " U T F - 1 6 " ? > < G e m i n i   x m l n s = " h t t p : / / g e m i n i / p i v o t c u s t o m i z a t i o n / S a n d b o x N o n E m p t y " > < C u s t o m C o n t e n t > < ! [ C D A T A [ 1 ] ] > < / C u s t o m C o n t e n t > < / G e m i n i > 
</file>

<file path=customXml/item20.xml>��< ? x m l   v e r s i o n = " 1 . 0 "   e n c o d i n g = " U T F - 1 6 " ? > < G e m i n i   x m l n s = " h t t p : / / g e m i n i / p i v o t c u s t o m i z a t i o n / C l i e n t W i n d o w X M L " > < C u s t o m C o n t e n t > < ! [ C D A T A [ T a b l a 4 4 - 0 0 3 3 c 9 b 4 - f b c 5 - 4 2 a 9 - 8 f 4 e - 9 2 b 0 2 f a b 1 6 b 5 ] ] > < / C u s t o m C o n t e n t > < / G e m i n i > 
</file>

<file path=customXml/item3.xml>��< ? x m l   v e r s i o n = " 1 . 0 "   e n c o d i n g = " u t f - 1 6 " ? > < D a t a M a s h u p   x m l n s = " h t t p : / / s c h e m a s . m i c r o s o f t . c o m / D a t a M a s h u p " > A A A A A B U D A A B Q S w M E F A A C A A g A V W Z x W 5 v C G F q l A A A A 9 g A A A B I A H A B D b 2 5 m a W c v U G F j a 2 F n Z S 5 4 b W w g o h g A K K A U A A A A A A A A A A A A A A A A A A A A A A A A A A A A h Y 9 N D o I w G E S v Q r q n P 2 i U k I + y M O 4 k I T E x b p t a o R G K o c V y N x c e y S u I U d S d y 3 n z F j P 3 6 w 2 y o a m D i + q s b k 2 K G K Y o U E a 2 B 2 3 K F P X u G M Y o 4 1 A I e R K l C k b Z 2 G S w h x R V z p 0 T Q r z 3 2 M 9 w 2 5 U k o p S R f b 7 Z y k o 1 A n 1 k / V 8 O t b F O G K k Q h 9 1 r D I 8 w m y 8 w W 8 a Y A p k g 5 N p 8 h W j c + 2 x / I K z 6 2 v W d 4 s q G x R r I F I G 8 P / A H U E s D B B Q A A g A I A F V m c V 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n F b K I p H u A 4 A A A A R A A A A E w A c A E Z v c m 1 1 b G F z L 1 N l Y 3 R p b 2 4 x L m 0 g o h g A K K A U A A A A A A A A A A A A A A A A A A A A A A A A A A A A K 0 5 N L s n M z 1 M I h t C G 1 g B Q S w E C L Q A U A A I A C A B V Z n F b m 8 I Y W q U A A A D 2 A A A A E g A A A A A A A A A A A A A A A A A A A A A A Q 2 9 u Z m l n L 1 B h Y 2 t h Z 2 U u e G 1 s U E s B A i 0 A F A A C A A g A V W Z x W w / K 6 a u k A A A A 6 Q A A A B M A A A A A A A A A A A A A A A A A 8 Q A A A F t D b 2 5 0 Z W 5 0 X 1 R 5 c G V z X S 5 4 b W x Q S w E C L Q A U A A I A C A B V Z n F 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y / e g 3 Y 7 S V k m 1 q p D V j h T 5 T A A A A A A C A A A A A A A D Z g A A w A A A A B A A A A B M W n y i M / 6 u J G / F R i L k h q / b A A A A A A S A A A C g A A A A E A A A A L k 0 H G k i A R 3 L t 7 D z j N d 2 4 B 5 Q A A A A g 8 y 4 K x N b G 6 o B U U V 7 S r 4 T E 8 9 E A R x 3 w d 3 e n 7 n q R R i 4 I 9 T e p t C / U H C o J / J H t E N y 4 0 D E r 9 m 2 m w e N 1 2 9 9 f y 6 M p K y J t 0 A i 6 i X s W 0 4 4 e C o W k 1 h F 9 x I U A A A A f A b I M n a u F h O h 6 o I m G w S Y + n D t o t c = < / D a t a M a s h u p > 
</file>

<file path=customXml/item4.xml>��< ? x m l   v e r s i o n = " 1 . 0 "   e n c o d i n g = " U T F - 1 6 " ? > < G e m i n i   x m l n s = " h t t p : / / g e m i n i / p i v o t c u s t o m i z a t i o n / R e l a t i o n s h i p A u t o D e t e c t i o n E n a b l e d " > < C u s t o m C o n t e n t > < ! [ C D A T A [ T r u e ] ] > < / C u s t o m C o n t e n t > < / G e m i n i > 
</file>

<file path=customXml/item5.xml>��< ? x m l   v e r s i o n = " 1 . 0 "   e n c o d i n g = " U T F - 1 6 " ? > < G e m i n i   x m l n s = " h t t p : / / g e m i n i / p i v o t c u s t o m i z a t i o n / L i n k e d T a b l e U p d a t e M o d e " > < C u s t o m C o n t e n t > < ! [ C D A T A [ T r u e ] ] > < / C u s t o m C o n t e n t > < / G e m i n i > 
</file>

<file path=customXml/item6.xml>��< ? x m l   v e r s i o n = " 1 . 0 "   e n c o d i n g = " U T F - 1 6 " ? > < G e m i n i   x m l n s = " h t t p : / / g e m i n i / p i v o t c u s t o m i z a t i o n / S h o w I m p l i c i t M e a s u r e s " > < C u s t o m C o n t e n t > < ! [ C D A T A [ F a l s e ] ] > < / C u s t o m C o n t e n t > < / G e m i n i > 
</file>

<file path=customXml/item7.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 T a b l a 1 4 2 4 2 3 2 3 4 7 6 < / 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 T a b l a 1 4 2 4 2 3 2 3 4 7 6 < / 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 A c t i o n s \ A u t o M e a s u r e _ A v e r a g e < / K e y > < / D i a g r a m O b j e c t K e y > < D i a g r a m O b j e c t K e y > < K e y > A c t i o n s \ A u t o M e a s u r e _ C o u n t < / K e y > < / D i a g r a m O b j e c t K e y > < D i a g r a m O b j e c t K e y > < K e y > A c t i o n s \ A u t o M e a s u r e _ M a x < / K e y > < / D i a g r a m O b j e c t K e y > < D i a g r a m O b j e c t K e y > < K e y > A c t i o n s \ A u t o M e a s u r e _ M i n < / K e y > < / D i a g r a m O b j e c t K e y > < D i a g r a m O b j e c t K e y > < K e y > A c t i o n s \ A u t o M e a s u r e _ D i s t i n c t C o u n t < / 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 C o l u m n s \ N � < / K e y > < / D i a g r a m O b j e c t K e y > < D i a g r a m O b j e c t K e y > < K e y > C o l u m n s \ V E R   M A P A < / K e y > < / D i a g r a m O b j e c t K e y > < D i a g r a m O b j e c t K e y > < K e y > C o l u m n s \ F E C H A   D E L   E V E N T O < / K e y > < / D i a g r a m O b j e c t K e y > < D i a g r a m O b j e c t K e y > < K e y > C o l u m n s \ D E P A R T A M E N T O   P R O V I N C I A     /     D I S T R I T O < / K e y > < / D i a g r a m O b j e c t K e y > < D i a g r a m O b j e c t K e y > < K e y > C o l u m n s \ A F E C T A C I � N < / K e y > < / D i a g r a m O b j e c t K e y > < D i a g r a m O b j e c t K e y > < K e y > C o l u m n s \ E S T A D O < / K e y > < / D i a g r a m O b j e c t K e y > < D i a g r a m O b j e c t K e y > < K e y > C o l u m n s \ E V E N T O   -   O C U R R E N C I A   /   A C C I O N E S < / K e y > < / D i a g r a m O b j e c t K e y > < D i a g r a m O b j e c t K e y > < K e y > C o l u m n s \ M A Q U I N A R I A   ( C a n t i d a d / t i p o ) < / K e y > < / D i a g r a m O b j e c t K e y > < D i a g r a m O b j e c t K e y > < K e y > C o l u m n s \ A D M I N I S T R A C I � N   /   F U E N T E < / K e y > < / D i a g r a m O b j e c t K e y > < D i a g r a m O b j e c t K e y > < K e y > C o l u m n s \ V E R   F O T O   /   V I D E O < / K e y > < / D i a g r a m O b j e c t K e y > < D i a g r a m O b j e c t K e y > < K e y > C o l u m n s \ L A T I T U D < / K e y > < / D i a g r a m O b j e c t K e y > < D i a g r a m O b j e c t K e y > < K e y > C o l u m n s \ L O N G I T U D < / 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 C o l u m n s \ N � < / K e y > < / a : K e y > < a : V a l u e   i : t y p e = " M e a s u r e G r i d N o d e V i e w S t a t e " > < L a y e d O u t > t r u e < / L a y e d O u t > < / a : V a l u e > < / a : K e y V a l u e O f D i a g r a m O b j e c t K e y a n y T y p e z b w N T n L X > < a : K e y V a l u e O f D i a g r a m O b j e c t K e y a n y T y p e z b w N T n L X > < a : K e y > < K e y > C o l u m n s \ V E R   M A P A < / K e y > < / a : K e y > < a : V a l u e   i : t y p e = " M e a s u r e G r i d N o d e V i e w S t a t e " > < C o l u m n > 1 < / C o l u m n > < L a y e d O u t > t r u e < / L a y e d O u t > < / a : V a l u e > < / a : K e y V a l u e O f D i a g r a m O b j e c t K e y a n y T y p e z b w N T n L X > < a : K e y V a l u e O f D i a g r a m O b j e c t K e y a n y T y p e z b w N T n L X > < a : K e y > < K e y > C o l u m n s \ F E C H A   D E L   E V E N T O < / K e y > < / a : K e y > < a : V a l u e   i : t y p e = " M e a s u r e G r i d N o d e V i e w S t a t e " > < C o l u m n > 2 < / C o l u m n > < L a y e d O u t > t r u e < / L a y e d O u t > < / a : V a l u e > < / a : K e y V a l u e O f D i a g r a m O b j e c t K e y a n y T y p e z b w N T n L X > < a : K e y V a l u e O f D i a g r a m O b j e c t K e y a n y T y p e z b w N T n L X > < a : K e y > < K e y > C o l u m n s \ D E P A R T A M E N T O   P R O V I N C I A     /     D I S T R I T O < / K e y > < / a : K e y > < a : V a l u e   i : t y p e = " M e a s u r e G r i d N o d e V i e w S t a t e " > < C o l u m n > 3 < / C o l u m n > < L a y e d O u t > t r u e < / L a y e d O u t > < / a : V a l u e > < / a : K e y V a l u e O f D i a g r a m O b j e c t K e y a n y T y p e z b w N T n L X > < a : K e y V a l u e O f D i a g r a m O b j e c t K e y a n y T y p e z b w N T n L X > < a : K e y > < K e y > C o l u m n s \ A F E C T A C I � N < / K e y > < / a : K e y > < a : V a l u e   i : t y p e = " M e a s u r e G r i d N o d e V i e w S t a t e " > < C o l u m n > 4 < / C o l u m n > < L a y e d O u t > t r u e < / L a y e d O u t > < / a : V a l u e > < / a : K e y V a l u e O f D i a g r a m O b j e c t K e y a n y T y p e z b w N T n L X > < a : K e y V a l u e O f D i a g r a m O b j e c t K e y a n y T y p e z b w N T n L X > < a : K e y > < K e y > C o l u m n s \ E S T A D O < / K e y > < / a : K e y > < a : V a l u e   i : t y p e = " M e a s u r e G r i d N o d e V i e w S t a t e " > < C o l u m n > 5 < / C o l u m n > < L a y e d O u t > t r u e < / L a y e d O u t > < / a : V a l u e > < / a : K e y V a l u e O f D i a g r a m O b j e c t K e y a n y T y p e z b w N T n L X > < a : K e y V a l u e O f D i a g r a m O b j e c t K e y a n y T y p e z b w N T n L X > < a : K e y > < K e y > C o l u m n s \ E V E N T O   -   O C U R R E N C I A   /   A C C I O N E S < / K e y > < / a : K e y > < a : V a l u e   i : t y p e = " M e a s u r e G r i d N o d e V i e w S t a t e " > < C o l u m n > 6 < / C o l u m n > < L a y e d O u t > t r u e < / L a y e d O u t > < / a : V a l u e > < / a : K e y V a l u e O f D i a g r a m O b j e c t K e y a n y T y p e z b w N T n L X > < a : K e y V a l u e O f D i a g r a m O b j e c t K e y a n y T y p e z b w N T n L X > < a : K e y > < K e y > C o l u m n s \ M A Q U I N A R I A   ( C a n t i d a d / t i p o ) < / K e y > < / a : K e y > < a : V a l u e   i : t y p e = " M e a s u r e G r i d N o d e V i e w S t a t e " > < C o l u m n > 7 < / C o l u m n > < L a y e d O u t > t r u e < / L a y e d O u t > < / a : V a l u e > < / a : K e y V a l u e O f D i a g r a m O b j e c t K e y a n y T y p e z b w N T n L X > < a : K e y V a l u e O f D i a g r a m O b j e c t K e y a n y T y p e z b w N T n L X > < a : K e y > < K e y > C o l u m n s \ A D M I N I S T R A C I � N   /   F U E N T E < / K e y > < / a : K e y > < a : V a l u e   i : t y p e = " M e a s u r e G r i d N o d e V i e w S t a t e " > < C o l u m n > 8 < / C o l u m n > < L a y e d O u t > t r u e < / L a y e d O u t > < / a : V a l u e > < / a : K e y V a l u e O f D i a g r a m O b j e c t K e y a n y T y p e z b w N T n L X > < a : K e y V a l u e O f D i a g r a m O b j e c t K e y a n y T y p e z b w N T n L X > < a : K e y > < K e y > C o l u m n s \ V E R   F O T O   /   V I D E O < / K e y > < / a : K e y > < a : V a l u e   i : t y p e = " M e a s u r e G r i d N o d e V i e w S t a t e " > < C o l u m n > 9 < / C o l u m n > < L a y e d O u t > t r u e < / L a y e d O u t > < / a : V a l u e > < / a : K e y V a l u e O f D i a g r a m O b j e c t K e y a n y T y p e z b w N T n L X > < a : K e y V a l u e O f D i a g r a m O b j e c t K e y a n y T y p e z b w N T n L X > < a : K e y > < K e y > C o l u m n s \ L A T I T U D < / K e y > < / a : K e y > < a : V a l u e   i : t y p e = " M e a s u r e G r i d N o d e V i e w S t a t e " > < C o l u m n > 1 0 < / C o l u m n > < L a y e d O u t > t r u e < / L a y e d O u t > < / a : V a l u e > < / a : K e y V a l u e O f D i a g r a m O b j e c t K e y a n y T y p e z b w N T n L X > < a : K e y V a l u e O f D i a g r a m O b j e c t K e y a n y T y p e z b w N T n L X > < a : K e y > < K e y > C o l u m n s \ L O N G I T U D < / K e y > < / a : K e y > < a : V a l u e   i : t y p e = " M e a s u r e G r i d N o d e V i e w S t a t e " > < C o l u m n > 1 1 < / C o l u m n > < L a y e d O u t > t r u e < / L a y e d O u t > < / a : V a l u e > < / a : K e y V a l u e O f D i a g r a m O b j e c t K e y a n y T y p e z b w N T n L X > < / V i e w S t a t e s > < / D i a g r a m M a n a g e r . S e r i a l i z a b l e D i a g r a m > < D i a g r a m M a n a g e r . S e r i a l i z a b l e D i a g r a m > < A d a p t e r   i : t y p e = " M e a s u r e D i a g r a m S a n d b o x A d a p t e r " > < T a b l e N a m e > T a b l a 1 6 < / 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 T a b l a 1 6 < / 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 A c t i o n s \ A u t o M e a s u r e _ A v e r a g e < / K e y > < / D i a g r a m O b j e c t K e y > < D i a g r a m O b j e c t K e y > < K e y > A c t i o n s \ A u t o M e a s u r e _ C o u n t < / K e y > < / D i a g r a m O b j e c t K e y > < D i a g r a m O b j e c t K e y > < K e y > A c t i o n s \ A u t o M e a s u r e _ M a x < / K e y > < / D i a g r a m O b j e c t K e y > < D i a g r a m O b j e c t K e y > < K e y > A c t i o n s \ A u t o M e a s u r e _ M i n < / K e y > < / D i a g r a m O b j e c t K e y > < D i a g r a m O b j e c t K e y > < K e y > A c t i o n s \ A u t o M e a s u r e _ D i s t i n c t C o u n t < / 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 C o l u m n s \ N � < / K e y > < / D i a g r a m O b j e c t K e y > < D i a g r a m O b j e c t K e y > < K e y > C o l u m n s \ U B I C A C I � N < / K e y > < / D i a g r a m O b j e c t K e y > < D i a g r a m O b j e c t K e y > < K e y > C o l u m n s \ F e c h a < / K e y > < / D i a g r a m O b j e c t K e y > < D i a g r a m O b j e c t K e y > < K e y > C o l u m n s \ A F E C T A C I � N < / K e y > < / D i a g r a m O b j e c t K e y > < D i a g r a m O b j e c t K e y > < K e y > C o l u m n s \ E V E N T O   -   O C U R R E N C I A < / K e y > < / D i a g r a m O b j e c t K e y > < D i a g r a m O b j e c t K e y > < K e y > C o l u m n s \ E S T A D O < / K e y > < / D i a g r a m O b j e c t K e y > < D i a g r a m O b j e c t K e y > < K e y > C o l u m n s \ F U E N T E 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 C o l u m n s \ N � < / K e y > < / a : K e y > < a : V a l u e   i : t y p e = " M e a s u r e G r i d N o d e V i e w S t a t e " > < L a y e d O u t > t r u e < / L a y e d O u t > < / a : V a l u e > < / a : K e y V a l u e O f D i a g r a m O b j e c t K e y a n y T y p e z b w N T n L X > < a : K e y V a l u e O f D i a g r a m O b j e c t K e y a n y T y p e z b w N T n L X > < a : K e y > < K e y > C o l u m n s \ U B I C A C I � N < / K e y > < / a : K e y > < a : V a l u e   i : t y p e = " M e a s u r e G r i d N o d e V i e w S t a t e " > < C o l u m n > 1 < / C o l u m n > < L a y e d O u t > t r u e < / L a y e d O u t > < / a : V a l u e > < / a : K e y V a l u e O f D i a g r a m O b j e c t K e y a n y T y p e z b w N T n L X > < a : K e y V a l u e O f D i a g r a m O b j e c t K e y a n y T y p e z b w N T n L X > < a : K e y > < K e y > C o l u m n s \ F e c h a < / K e y > < / a : K e y > < a : V a l u e   i : t y p e = " M e a s u r e G r i d N o d e V i e w S t a t e " > < C o l u m n > 2 < / C o l u m n > < L a y e d O u t > t r u e < / L a y e d O u t > < / a : V a l u e > < / a : K e y V a l u e O f D i a g r a m O b j e c t K e y a n y T y p e z b w N T n L X > < a : K e y V a l u e O f D i a g r a m O b j e c t K e y a n y T y p e z b w N T n L X > < a : K e y > < K e y > C o l u m n s \ A F E C T A C I � N < / K e y > < / a : K e y > < a : V a l u e   i : t y p e = " M e a s u r e G r i d N o d e V i e w S t a t e " > < C o l u m n > 3 < / C o l u m n > < L a y e d O u t > t r u e < / L a y e d O u t > < / a : V a l u e > < / a : K e y V a l u e O f D i a g r a m O b j e c t K e y a n y T y p e z b w N T n L X > < a : K e y V a l u e O f D i a g r a m O b j e c t K e y a n y T y p e z b w N T n L X > < a : K e y > < K e y > C o l u m n s \ E V E N T O   -   O C U R R E N C I A < / K e y > < / a : K e y > < a : V a l u e   i : t y p e = " M e a s u r e G r i d N o d e V i e w S t a t e " > < C o l u m n > 4 < / C o l u m n > < L a y e d O u t > t r u e < / L a y e d O u t > < / a : V a l u e > < / a : K e y V a l u e O f D i a g r a m O b j e c t K e y a n y T y p e z b w N T n L X > < a : K e y V a l u e O f D i a g r a m O b j e c t K e y a n y T y p e z b w N T n L X > < a : K e y > < K e y > C o l u m n s \ E S T A D O < / K e y > < / a : K e y > < a : V a l u e   i : t y p e = " M e a s u r e G r i d N o d e V i e w S t a t e " > < C o l u m n > 5 < / C o l u m n > < L a y e d O u t > t r u e < / L a y e d O u t > < / a : V a l u e > < / a : K e y V a l u e O f D i a g r a m O b j e c t K e y a n y T y p e z b w N T n L X > < a : K e y V a l u e O f D i a g r a m O b j e c t K e y a n y T y p e z b w N T n L X > < a : K e y > < K e y > C o l u m n s \ F U E N T E < / K e y > < / a : K e y > < a : V a l u e   i : t y p e = " M e a s u r e G r i d N o d e V i e w S t a t e " > < C o l u m n > 6 < / C o l u m n > < L a y e d O u t > t r u e < / L a y e d O u t > < / a : V a l u e > < / a : K e y V a l u e O f D i a g r a m O b j e c t K e y a n y T y p e z b w N T n L X > < / V i e w S t a t e s > < / D i a g r a m M a n a g e r . S e r i a l i z a b l e D i a g r a m > < D i a g r a m M a n a g e r . S e r i a l i z a b l e D i a g r a m > < A d a p t e r   i : t y p e = " M e a s u r e D i a g r a m S a n d b o x A d a p t e r " > < T a b l e N a m e > T a b l a 3 7 < / 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 T a b l a 3 7 < / 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 A c t i o n s \ A u t o M e a s u r e _ A v e r a g e < / K e y > < / D i a g r a m O b j e c t K e y > < D i a g r a m O b j e c t K e y > < K e y > A c t i o n s \ A u t o M e a s u r e _ C o u n t < / K e y > < / D i a g r a m O b j e c t K e y > < D i a g r a m O b j e c t K e y > < K e y > A c t i o n s \ A u t o M e a s u r e _ M a x < / K e y > < / D i a g r a m O b j e c t K e y > < D i a g r a m O b j e c t K e y > < K e y > A c t i o n s \ A u t o M e a s u r e _ M i n < / K e y > < / D i a g r a m O b j e c t K e y > < D i a g r a m O b j e c t K e y > < K e y > A c t i o n s \ A u t o M e a s u r e _ D i s t i n c t C o u n t < / 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 M e a s u r e s \ R e c u e n t o   d e   E S T A D O < / K e y > < / D i a g r a m O b j e c t K e y > < D i a g r a m O b j e c t K e y > < K e y > M e a s u r e s \ R e c u e n t o   d e   E S T A D O \ T a g I n f o \ F � r m u l a < / K e y > < / D i a g r a m O b j e c t K e y > < D i a g r a m O b j e c t K e y > < K e y > M e a s u r e s \ R e c u e n t o   d e   E S T A D O \ T a g I n f o \ V a l o r < / K e y > < / D i a g r a m O b j e c t K e y > < D i a g r a m O b j e c t K e y > < K e y > C o l u m n s \ N � < / K e y > < / D i a g r a m O b j e c t K e y > < D i a g r a m O b j e c t K e y > < K e y > C o l u m n s \ C � D I G O < / K e y > < / D i a g r a m O b j e c t K e y > < D i a g r a m O b j e c t K e y > < K e y > C o l u m n s \ F E C H A   D E L   E V E N T O < / K e y > < / D i a g r a m O b j e c t K e y > < D i a g r a m O b j e c t K e y > < K e y > C o l u m n s \ U B I C A C I � N < / K e y > < / D i a g r a m O b j e c t K e y > < D i a g r a m O b j e c t K e y > < K e y > C o l u m n s \ A F E C T A C I � N < / K e y > < / D i a g r a m O b j e c t K e y > < D i a g r a m O b j e c t K e y > < K e y > C o l u m n s \ E V E N T O   -   O C U R R E N C I A < / K e y > < / D i a g r a m O b j e c t K e y > < D i a g r a m O b j e c t K e y > < K e y > C o l u m n s \ E S T A D O < / K e y > < / D i a g r a m O b j e c t K e y > < D i a g r a m O b j e c t K e y > < K e y > C o l u m n s \ T E R M I N A L   A B I E R T O < / K e y > < / D i a g r a m O b j e c t K e y > < D i a g r a m O b j e c t K e y > < K e y > C o l u m n s \ F U E N T E < / K e y > < / D i a g r a m O b j e c t K e y > < D i a g r a m O b j e c t K e y > < K e y > L i n k s \ & l t ; C o l u m n s \ R e c u e n t o   d e   E S T A D O & g t ; - & l t ; M e a s u r e s \ E S T A D O & g t ; < / K e y > < / D i a g r a m O b j e c t K e y > < D i a g r a m O b j e c t K e y > < K e y > L i n k s \ & l t ; C o l u m n s \ R e c u e n t o   d e   E S T A D O & g t ; - & l t ; M e a s u r e s \ E S T A D O & g t ; \ C O L U M N < / K e y > < / D i a g r a m O b j e c t K e y > < D i a g r a m O b j e c t K e y > < K e y > L i n k s \ & l t ; C o l u m n s \ R e c u e n t o   d e   E S T A D O & g t ; - & l t ; M e a s u r e s \ E S T A D O & g t ; \ M E A S U R E 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 M e a s u r e s \ R e c u e n t o   d e   E S T A D O < / K e y > < / a : K e y > < a : V a l u e   i : t y p e = " M e a s u r e G r i d N o d e V i e w S t a t e " > < C o l u m n > 6 < / C o l u m n > < L a y e d O u t > t r u e < / L a y e d O u t > < W a s U I I n v i s i b l e > t r u e < / W a s U I I n v i s i b l e > < / a : V a l u e > < / a : K e y V a l u e O f D i a g r a m O b j e c t K e y a n y T y p e z b w N T n L X > < a : K e y V a l u e O f D i a g r a m O b j e c t K e y a n y T y p e z b w N T n L X > < a : K e y > < K e y > M e a s u r e s \ R e c u e n t o   d e   E S T A D O \ T a g I n f o \ F � r m u l a < / K e y > < / a : K e y > < a : V a l u e   i : t y p e = " M e a s u r e G r i d V i e w S t a t e I D i a g r a m T a g A d d i t i o n a l I n f o " / > < / a : K e y V a l u e O f D i a g r a m O b j e c t K e y a n y T y p e z b w N T n L X > < a : K e y V a l u e O f D i a g r a m O b j e c t K e y a n y T y p e z b w N T n L X > < a : K e y > < K e y > M e a s u r e s \ R e c u e n t o   d e   E S T A D O \ T a g I n f o \ V a l o r < / K e y > < / a : K e y > < a : V a l u e   i : t y p e = " M e a s u r e G r i d V i e w S t a t e I D i a g r a m T a g A d d i t i o n a l I n f o " / > < / a : K e y V a l u e O f D i a g r a m O b j e c t K e y a n y T y p e z b w N T n L X > < a : K e y V a l u e O f D i a g r a m O b j e c t K e y a n y T y p e z b w N T n L X > < a : K e y > < K e y > C o l u m n s \ N � < / K e y > < / a : K e y > < a : V a l u e   i : t y p e = " M e a s u r e G r i d N o d e V i e w S t a t e " > < L a y e d O u t > t r u e < / L a y e d O u t > < / a : V a l u e > < / a : K e y V a l u e O f D i a g r a m O b j e c t K e y a n y T y p e z b w N T n L X > < a : K e y V a l u e O f D i a g r a m O b j e c t K e y a n y T y p e z b w N T n L X > < a : K e y > < K e y > C o l u m n s \ C � D I G O < / K e y > < / a : K e y > < a : V a l u e   i : t y p e = " M e a s u r e G r i d N o d e V i e w S t a t e " > < C o l u m n > 1 < / C o l u m n > < L a y e d O u t > t r u e < / L a y e d O u t > < / a : V a l u e > < / a : K e y V a l u e O f D i a g r a m O b j e c t K e y a n y T y p e z b w N T n L X > < a : K e y V a l u e O f D i a g r a m O b j e c t K e y a n y T y p e z b w N T n L X > < a : K e y > < K e y > C o l u m n s \ F E C H A   D E L   E V E N T O < / K e y > < / a : K e y > < a : V a l u e   i : t y p e = " M e a s u r e G r i d N o d e V i e w S t a t e " > < C o l u m n > 2 < / C o l u m n > < L a y e d O u t > t r u e < / L a y e d O u t > < / a : V a l u e > < / a : K e y V a l u e O f D i a g r a m O b j e c t K e y a n y T y p e z b w N T n L X > < a : K e y V a l u e O f D i a g r a m O b j e c t K e y a n y T y p e z b w N T n L X > < a : K e y > < K e y > C o l u m n s \ U B I C A C I � N < / K e y > < / a : K e y > < a : V a l u e   i : t y p e = " M e a s u r e G r i d N o d e V i e w S t a t e " > < C o l u m n > 3 < / C o l u m n > < L a y e d O u t > t r u e < / L a y e d O u t > < / a : V a l u e > < / a : K e y V a l u e O f D i a g r a m O b j e c t K e y a n y T y p e z b w N T n L X > < a : K e y V a l u e O f D i a g r a m O b j e c t K e y a n y T y p e z b w N T n L X > < a : K e y > < K e y > C o l u m n s \ A F E C T A C I � N < / K e y > < / a : K e y > < a : V a l u e   i : t y p e = " M e a s u r e G r i d N o d e V i e w S t a t e " > < C o l u m n > 4 < / C o l u m n > < L a y e d O u t > t r u e < / L a y e d O u t > < / a : V a l u e > < / a : K e y V a l u e O f D i a g r a m O b j e c t K e y a n y T y p e z b w N T n L X > < a : K e y V a l u e O f D i a g r a m O b j e c t K e y a n y T y p e z b w N T n L X > < a : K e y > < K e y > C o l u m n s \ E V E N T O   -   O C U R R E N C I A < / K e y > < / a : K e y > < a : V a l u e   i : t y p e = " M e a s u r e G r i d N o d e V i e w S t a t e " > < C o l u m n > 5 < / C o l u m n > < L a y e d O u t > t r u e < / L a y e d O u t > < / a : V a l u e > < / a : K e y V a l u e O f D i a g r a m O b j e c t K e y a n y T y p e z b w N T n L X > < a : K e y V a l u e O f D i a g r a m O b j e c t K e y a n y T y p e z b w N T n L X > < a : K e y > < K e y > C o l u m n s \ E S T A D O < / K e y > < / a : K e y > < a : V a l u e   i : t y p e = " M e a s u r e G r i d N o d e V i e w S t a t e " > < C o l u m n > 6 < / C o l u m n > < L a y e d O u t > t r u e < / L a y e d O u t > < / a : V a l u e > < / a : K e y V a l u e O f D i a g r a m O b j e c t K e y a n y T y p e z b w N T n L X > < a : K e y V a l u e O f D i a g r a m O b j e c t K e y a n y T y p e z b w N T n L X > < a : K e y > < K e y > C o l u m n s \ T E R M I N A L   A B I E R T O < / K e y > < / a : K e y > < a : V a l u e   i : t y p e = " M e a s u r e G r i d N o d e V i e w S t a t e " > < C o l u m n > 7 < / C o l u m n > < L a y e d O u t > t r u e < / L a y e d O u t > < / a : V a l u e > < / a : K e y V a l u e O f D i a g r a m O b j e c t K e y a n y T y p e z b w N T n L X > < a : K e y V a l u e O f D i a g r a m O b j e c t K e y a n y T y p e z b w N T n L X > < a : K e y > < K e y > C o l u m n s \ F U E N T E < / K e y > < / a : K e y > < a : V a l u e   i : t y p e = " M e a s u r e G r i d N o d e V i e w S t a t e " > < C o l u m n > 8 < / C o l u m n > < L a y e d O u t > t r u e < / L a y e d O u t > < / a : V a l u e > < / a : K e y V a l u e O f D i a g r a m O b j e c t K e y a n y T y p e z b w N T n L X > < a : K e y V a l u e O f D i a g r a m O b j e c t K e y a n y T y p e z b w N T n L X > < a : K e y > < K e y > L i n k s \ & l t ; C o l u m n s \ R e c u e n t o   d e   E S T A D O & g t ; - & l t ; M e a s u r e s \ E S T A D O & g t ; < / K e y > < / a : K e y > < a : V a l u e   i : t y p e = " M e a s u r e G r i d V i e w S t a t e I D i a g r a m L i n k " / > < / a : K e y V a l u e O f D i a g r a m O b j e c t K e y a n y T y p e z b w N T n L X > < a : K e y V a l u e O f D i a g r a m O b j e c t K e y a n y T y p e z b w N T n L X > < a : K e y > < K e y > L i n k s \ & l t ; C o l u m n s \ R e c u e n t o   d e   E S T A D O & g t ; - & l t ; M e a s u r e s \ E S T A D O & g t ; \ C O L U M N < / K e y > < / a : K e y > < a : V a l u e   i : t y p e = " M e a s u r e G r i d V i e w S t a t e I D i a g r a m L i n k E n d p o i n t " / > < / a : K e y V a l u e O f D i a g r a m O b j e c t K e y a n y T y p e z b w N T n L X > < a : K e y V a l u e O f D i a g r a m O b j e c t K e y a n y T y p e z b w N T n L X > < a : K e y > < K e y > L i n k s \ & l t ; C o l u m n s \ R e c u e n t o   d e   E S T A D O & g t ; - & l t ; M e a s u r e s \ E S T A D O & g t ; \ M E A S U R E < / K e y > < / a : K e y > < a : V a l u e   i : t y p e = " M e a s u r e G r i d V i e w S t a t e I D i a g r a m L i n k E n d p o i n t " / > < / a : K e y V a l u e O f D i a g r a m O b j e c t K e y a n y T y p e z b w N T n L X > < / V i e w S t a t e s > < / D i a g r a m M a n a g e r . S e r i a l i z a b l e D i a g r a m > < D i a g r a m M a n a g e r . S e r i a l i z a b l e D i a g r a m > < A d a p t e r   i : t y p e = " M e a s u r e D i a g r a m S a n d b o x A d a p t e r " > < T a b l e N a m e > T a b l a 4 4 < / 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 T a b l a 4 4 < / 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 A c t i o n s \ A u t o M e a s u r e _ A v e r a g e < / K e y > < / D i a g r a m O b j e c t K e y > < D i a g r a m O b j e c t K e y > < K e y > A c t i o n s \ A u t o M e a s u r e _ C o u n t < / K e y > < / D i a g r a m O b j e c t K e y > < D i a g r a m O b j e c t K e y > < K e y > A c t i o n s \ A u t o M e a s u r e _ M a x < / K e y > < / D i a g r a m O b j e c t K e y > < D i a g r a m O b j e c t K e y > < K e y > A c t i o n s \ A u t o M e a s u r e _ M i n < / K e y > < / D i a g r a m O b j e c t K e y > < D i a g r a m O b j e c t K e y > < K e y > A c t i o n s \ A u t o M e a s u r e _ D i s t i n c t C o u n t < / 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 M e a s u r e s \ R e c u e n t o   d e   D E P A R T A M E N T O   P R O V I N C I A         D I S T R I T O < / K e y > < / D i a g r a m O b j e c t K e y > < D i a g r a m O b j e c t K e y > < K e y > M e a s u r e s \ R e c u e n t o   d e   D E P A R T A M E N T O   P R O V I N C I A         D I S T R I T O \ T a g I n f o \ F � r m u l a < / K e y > < / D i a g r a m O b j e c t K e y > < D i a g r a m O b j e c t K e y > < K e y > M e a s u r e s \ R e c u e n t o   d e   D E P A R T A M E N T O   P R O V I N C I A         D I S T R I T O \ T a g I n f o \ V a l o r < / K e y > < / D i a g r a m O b j e c t K e y > < D i a g r a m O b j e c t K e y > < K e y > C o l u m n s \ N � < / K e y > < / D i a g r a m O b j e c t K e y > < D i a g r a m O b j e c t K e y > < K e y > C o l u m n s \ D E P A R T A M E N T O   P R O V I N C I A     /     D I S T R I T O < / K e y > < / D i a g r a m O b j e c t K e y > < D i a g r a m O b j e c t K e y > < K e y > C o l u m n s \ A F E C T A C I � N < / K e y > < / D i a g r a m O b j e c t K e y > < D i a g r a m O b j e c t K e y > < K e y > C o l u m n s \ E V E N T O   -   O C U R R E N C I A < / K e y > < / D i a g r a m O b j e c t K e y > < D i a g r a m O b j e c t K e y > < K e y > C o l u m n s \ E S T A D O < / K e y > < / D i a g r a m O b j e c t K e y > < D i a g r a m O b j e c t K e y > < K e y > C o l u m n s \ F U E N T E < / K e y > < / D i a g r a m O b j e c t K e y > < D i a g r a m O b j e c t K e y > < K e y > L i n k s \ & l t ; C o l u m n s \ R e c u e n t o   d e   D E P A R T A M E N T O   P R O V I N C I A         D I S T R I T O & g t ; - & l t ; M e a s u r e s \ D E P A R T A M E N T O   P R O V I N C I A     /     D I S T R I T O & g t ; < / K e y > < / D i a g r a m O b j e c t K e y > < D i a g r a m O b j e c t K e y > < K e y > L i n k s \ & l t ; C o l u m n s \ R e c u e n t o   d e   D E P A R T A M E N T O   P R O V I N C I A         D I S T R I T O & g t ; - & l t ; M e a s u r e s \ D E P A R T A M E N T O   P R O V I N C I A     /     D I S T R I T O & g t ; \ C O L U M N < / K e y > < / D i a g r a m O b j e c t K e y > < D i a g r a m O b j e c t K e y > < K e y > L i n k s \ & l t ; C o l u m n s \ R e c u e n t o   d e   D E P A R T A M E N T O   P R O V I N C I A         D I S T R I T O & g t ; - & l t ; M e a s u r e s \ D E P A R T A M E N T O   P R O V I N C I A     /     D I S T R I T O & g t ; \ M E A S U R E 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 M e a s u r e s \ R e c u e n t o   d e   D E P A R T A M E N T O   P R O V I N C I A         D I S T R I T O < / K e y > < / a : K e y > < a : V a l u e   i : t y p e = " M e a s u r e G r i d N o d e V i e w S t a t e " > < C o l u m n > 1 < / C o l u m n > < L a y e d O u t > t r u e < / L a y e d O u t > < W a s U I I n v i s i b l e > t r u e < / W a s U I I n v i s i b l e > < / a : V a l u e > < / a : K e y V a l u e O f D i a g r a m O b j e c t K e y a n y T y p e z b w N T n L X > < a : K e y V a l u e O f D i a g r a m O b j e c t K e y a n y T y p e z b w N T n L X > < a : K e y > < K e y > M e a s u r e s \ R e c u e n t o   d e   D E P A R T A M E N T O   P R O V I N C I A         D I S T R I T O \ T a g I n f o \ F � r m u l a < / K e y > < / a : K e y > < a : V a l u e   i : t y p e = " M e a s u r e G r i d V i e w S t a t e I D i a g r a m T a g A d d i t i o n a l I n f o " / > < / a : K e y V a l u e O f D i a g r a m O b j e c t K e y a n y T y p e z b w N T n L X > < a : K e y V a l u e O f D i a g r a m O b j e c t K e y a n y T y p e z b w N T n L X > < a : K e y > < K e y > M e a s u r e s \ R e c u e n t o   d e   D E P A R T A M E N T O   P R O V I N C I A         D I S T R I T O \ T a g I n f o \ V a l o r < / K e y > < / a : K e y > < a : V a l u e   i : t y p e = " M e a s u r e G r i d V i e w S t a t e I D i a g r a m T a g A d d i t i o n a l I n f o " / > < / a : K e y V a l u e O f D i a g r a m O b j e c t K e y a n y T y p e z b w N T n L X > < a : K e y V a l u e O f D i a g r a m O b j e c t K e y a n y T y p e z b w N T n L X > < a : K e y > < K e y > C o l u m n s \ N � < / K e y > < / a : K e y > < a : V a l u e   i : t y p e = " M e a s u r e G r i d N o d e V i e w S t a t e " > < L a y e d O u t > t r u e < / L a y e d O u t > < / a : V a l u e > < / a : K e y V a l u e O f D i a g r a m O b j e c t K e y a n y T y p e z b w N T n L X > < a : K e y V a l u e O f D i a g r a m O b j e c t K e y a n y T y p e z b w N T n L X > < a : K e y > < K e y > C o l u m n s \ D E P A R T A M E N T O   P R O V I N C I A     /     D I S T R I T O < / K e y > < / a : K e y > < a : V a l u e   i : t y p e = " M e a s u r e G r i d N o d e V i e w S t a t e " > < C o l u m n > 1 < / C o l u m n > < L a y e d O u t > t r u e < / L a y e d O u t > < / a : V a l u e > < / a : K e y V a l u e O f D i a g r a m O b j e c t K e y a n y T y p e z b w N T n L X > < a : K e y V a l u e O f D i a g r a m O b j e c t K e y a n y T y p e z b w N T n L X > < a : K e y > < K e y > C o l u m n s \ A F E C T A C I � N < / K e y > < / a : K e y > < a : V a l u e   i : t y p e = " M e a s u r e G r i d N o d e V i e w S t a t e " > < C o l u m n > 2 < / C o l u m n > < L a y e d O u t > t r u e < / L a y e d O u t > < / a : V a l u e > < / a : K e y V a l u e O f D i a g r a m O b j e c t K e y a n y T y p e z b w N T n L X > < a : K e y V a l u e O f D i a g r a m O b j e c t K e y a n y T y p e z b w N T n L X > < a : K e y > < K e y > C o l u m n s \ E V E N T O   -   O C U R R E N C I A < / K e y > < / a : K e y > < a : V a l u e   i : t y p e = " M e a s u r e G r i d N o d e V i e w S t a t e " > < C o l u m n > 3 < / C o l u m n > < L a y e d O u t > t r u e < / L a y e d O u t > < / a : V a l u e > < / a : K e y V a l u e O f D i a g r a m O b j e c t K e y a n y T y p e z b w N T n L X > < a : K e y V a l u e O f D i a g r a m O b j e c t K e y a n y T y p e z b w N T n L X > < a : K e y > < K e y > C o l u m n s \ E S T A D O < / K e y > < / a : K e y > < a : V a l u e   i : t y p e = " M e a s u r e G r i d N o d e V i e w S t a t e " > < C o l u m n > 4 < / C o l u m n > < L a y e d O u t > t r u e < / L a y e d O u t > < / a : V a l u e > < / a : K e y V a l u e O f D i a g r a m O b j e c t K e y a n y T y p e z b w N T n L X > < a : K e y V a l u e O f D i a g r a m O b j e c t K e y a n y T y p e z b w N T n L X > < a : K e y > < K e y > C o l u m n s \ F U E N T E < / K e y > < / a : K e y > < a : V a l u e   i : t y p e = " M e a s u r e G r i d N o d e V i e w S t a t e " > < C o l u m n > 5 < / C o l u m n > < L a y e d O u t > t r u e < / L a y e d O u t > < / a : V a l u e > < / a : K e y V a l u e O f D i a g r a m O b j e c t K e y a n y T y p e z b w N T n L X > < a : K e y V a l u e O f D i a g r a m O b j e c t K e y a n y T y p e z b w N T n L X > < a : K e y > < K e y > L i n k s \ & l t ; C o l u m n s \ R e c u e n t o   d e   D E P A R T A M E N T O   P R O V I N C I A         D I S T R I T O & g t ; - & l t ; M e a s u r e s \ D E P A R T A M E N T O   P R O V I N C I A     /     D I S T R I T O & g t ; < / K e y > < / a : K e y > < a : V a l u e   i : t y p e = " M e a s u r e G r i d V i e w S t a t e I D i a g r a m L i n k " / > < / a : K e y V a l u e O f D i a g r a m O b j e c t K e y a n y T y p e z b w N T n L X > < a : K e y V a l u e O f D i a g r a m O b j e c t K e y a n y T y p e z b w N T n L X > < a : K e y > < K e y > L i n k s \ & l t ; C o l u m n s \ R e c u e n t o   d e   D E P A R T A M E N T O   P R O V I N C I A         D I S T R I T O & g t ; - & l t ; M e a s u r e s \ D E P A R T A M E N T O   P R O V I N C I A     /     D I S T R I T O & g t ; \ C O L U M N < / K e y > < / a : K e y > < a : V a l u e   i : t y p e = " M e a s u r e G r i d V i e w S t a t e I D i a g r a m L i n k E n d p o i n t " / > < / a : K e y V a l u e O f D i a g r a m O b j e c t K e y a n y T y p e z b w N T n L X > < a : K e y V a l u e O f D i a g r a m O b j e c t K e y a n y T y p e z b w N T n L X > < a : K e y > < K e y > L i n k s \ & l t ; C o l u m n s \ R e c u e n t o   d e   D E P A R T A M E N T O   P R O V I N C I A         D I S T R I T O & g t ; - & l t ; M e a s u r e s \ D E P A R T A M E N T O   P R O V I N C I A     /     D I S T R I T O & g t ; \ M E A S U R E < / K e y > < / a : K e y > < a : V a l u e   i : t y p e = " M e a s u r e G r i d V i e w S t a t e I D i a g r a m L i n k E n d p o i n t " / > < / a : K e y V a l u e O f D i a g r a m O b j e c t K e y a n y T y p e z b w N T n L X > < / V i e w S t a t e s > < / D i a g r a m M a n a g e r . S e r i a l i z a b l e D i a g r a m > < / A r r a y O f D i a g r a m M a n a g e r . S e r i a l i z a b l e D i a g r a m > ] ] > < / C u s t o m C o n t e n t > < / G e m i n i > 
</file>

<file path=customXml/item8.xml>��< ? x m l   v e r s i o n = " 1 . 0 "   e n c o d i n g = " U T F - 1 6 " ? > < G e m i n i   x m l n s = " h t t p : / / g e m i n i / p i v o t c u s t o m i z a t i o n / T a b l e C o u n t I n S a n d b o x " > < C u s t o m C o n t e n t > < ! [ C D A T A [ 4 ] ] > < / C u s t o m C o n t e n t > < / G e m i n i > 
</file>

<file path=customXml/item9.xml>��< ? x m l   v e r s i o n = " 1 . 0 "   e n c o d i n g = " U T F - 1 6 " ? > < G e m i n i   x m l n s = " h t t p : / / g e m i n i / p i v o t c u s t o m i z a t i o n / L i n k e d T a b l e s " > < C u s t o m C o n t e n t > < ! [ C D A T A [ < L i n k e d T a b l e s   x m l n s : x s i = " h t t p : / / w w w . w 3 . o r g / 2 0 0 1 / X M L S c h e m a - i n s t a n c e "   x m l n s : x s d = " h t t p : / / w w w . w 3 . o r g / 2 0 0 1 / X M L S c h e m a " > < L i n k e d T a b l e L i s t > < L i n k e d T a b l e I n f o > < E x c e l T a b l e N a m e > T a b l a 1 4 2 4 2 3 2 3 4 7 6 < / E x c e l T a b l e N a m e > < G e m i n i T a b l e I d > T a b l a 1 4 2 4 2 3 2 3 4 7 6 - e 8 1 e f 3 0 0 - 8 a a c - 4 b 3 6 - b 4 a f - 5 b 1 3 b 1 5 f 7 b c 6 < / G e m i n i T a b l e I d > < L i n k e d C o l u m n L i s t   / > < U p d a t e N e e d e d > t r u e < / U p d a t e N e e d e d > < R o w C o u n t > 0 < / R o w C o u n t > < / L i n k e d T a b l e I n f o > < / L i n k e d T a b l e L i s t > < / L i n k e d T a b l e s > ] ] > < / C u s t o m C o n t e n t > < / G e m i n i > 
</file>

<file path=customXml/itemProps1.xml><?xml version="1.0" encoding="utf-8"?>
<ds:datastoreItem xmlns:ds="http://schemas.openxmlformats.org/officeDocument/2006/customXml" ds:itemID="{DAFFD2B6-02E4-4138-B091-F8A8464F1E0C}">
  <ds:schemaRefs/>
</ds:datastoreItem>
</file>

<file path=customXml/itemProps10.xml><?xml version="1.0" encoding="utf-8"?>
<ds:datastoreItem xmlns:ds="http://schemas.openxmlformats.org/officeDocument/2006/customXml" ds:itemID="{F6D7CB4A-0242-4934-8079-EA0FFD4F9AEC}">
  <ds:schemaRefs/>
</ds:datastoreItem>
</file>

<file path=customXml/itemProps11.xml><?xml version="1.0" encoding="utf-8"?>
<ds:datastoreItem xmlns:ds="http://schemas.openxmlformats.org/officeDocument/2006/customXml" ds:itemID="{4B388139-D34D-4941-981B-5D321C889B8A}">
  <ds:schemaRefs/>
</ds:datastoreItem>
</file>

<file path=customXml/itemProps12.xml><?xml version="1.0" encoding="utf-8"?>
<ds:datastoreItem xmlns:ds="http://schemas.openxmlformats.org/officeDocument/2006/customXml" ds:itemID="{897101B1-B533-42A6-9CF8-E0A2774842EC}">
  <ds:schemaRefs/>
</ds:datastoreItem>
</file>

<file path=customXml/itemProps13.xml><?xml version="1.0" encoding="utf-8"?>
<ds:datastoreItem xmlns:ds="http://schemas.openxmlformats.org/officeDocument/2006/customXml" ds:itemID="{89A2FFA1-8A53-4480-8F71-57C7875DFE23}">
  <ds:schemaRefs/>
</ds:datastoreItem>
</file>

<file path=customXml/itemProps14.xml><?xml version="1.0" encoding="utf-8"?>
<ds:datastoreItem xmlns:ds="http://schemas.openxmlformats.org/officeDocument/2006/customXml" ds:itemID="{47806E59-B666-4E4F-A9EF-515835BDA5CC}">
  <ds:schemaRefs/>
</ds:datastoreItem>
</file>

<file path=customXml/itemProps15.xml><?xml version="1.0" encoding="utf-8"?>
<ds:datastoreItem xmlns:ds="http://schemas.openxmlformats.org/officeDocument/2006/customXml" ds:itemID="{A6C4CC20-07D0-4FAB-90BA-AA3AF71D0C83}">
  <ds:schemaRefs/>
</ds:datastoreItem>
</file>

<file path=customXml/itemProps16.xml><?xml version="1.0" encoding="utf-8"?>
<ds:datastoreItem xmlns:ds="http://schemas.openxmlformats.org/officeDocument/2006/customXml" ds:itemID="{B4C28FA2-4938-485F-9D52-B1FFCAD550E2}">
  <ds:schemaRefs/>
</ds:datastoreItem>
</file>

<file path=customXml/itemProps17.xml><?xml version="1.0" encoding="utf-8"?>
<ds:datastoreItem xmlns:ds="http://schemas.openxmlformats.org/officeDocument/2006/customXml" ds:itemID="{AE82DAE6-89F1-4EC4-8445-2E73E9F21F79}">
  <ds:schemaRefs/>
</ds:datastoreItem>
</file>

<file path=customXml/itemProps18.xml><?xml version="1.0" encoding="utf-8"?>
<ds:datastoreItem xmlns:ds="http://schemas.openxmlformats.org/officeDocument/2006/customXml" ds:itemID="{218715B1-4521-4E8A-BF8B-0FBD9ED46596}">
  <ds:schemaRefs/>
</ds:datastoreItem>
</file>

<file path=customXml/itemProps19.xml><?xml version="1.0" encoding="utf-8"?>
<ds:datastoreItem xmlns:ds="http://schemas.openxmlformats.org/officeDocument/2006/customXml" ds:itemID="{01826096-6DAC-4512-946B-92569085B7AC}">
  <ds:schemaRefs/>
</ds:datastoreItem>
</file>

<file path=customXml/itemProps2.xml><?xml version="1.0" encoding="utf-8"?>
<ds:datastoreItem xmlns:ds="http://schemas.openxmlformats.org/officeDocument/2006/customXml" ds:itemID="{565FAF2F-CDF8-4D9B-9DB1-723A5202FCD9}">
  <ds:schemaRefs/>
</ds:datastoreItem>
</file>

<file path=customXml/itemProps20.xml><?xml version="1.0" encoding="utf-8"?>
<ds:datastoreItem xmlns:ds="http://schemas.openxmlformats.org/officeDocument/2006/customXml" ds:itemID="{AFCC17EF-CF5E-4D30-B67D-6235BF54EF22}">
  <ds:schemaRefs/>
</ds:datastoreItem>
</file>

<file path=customXml/itemProps3.xml><?xml version="1.0" encoding="utf-8"?>
<ds:datastoreItem xmlns:ds="http://schemas.openxmlformats.org/officeDocument/2006/customXml" ds:itemID="{6929AB22-ABA9-4E58-B36E-10C21206BF69}">
  <ds:schemaRefs>
    <ds:schemaRef ds:uri="http://schemas.microsoft.com/DataMashup"/>
  </ds:schemaRefs>
</ds:datastoreItem>
</file>

<file path=customXml/itemProps4.xml><?xml version="1.0" encoding="utf-8"?>
<ds:datastoreItem xmlns:ds="http://schemas.openxmlformats.org/officeDocument/2006/customXml" ds:itemID="{B1D91E2A-9BF8-4484-8D97-AF9F15BA4DCF}">
  <ds:schemaRefs/>
</ds:datastoreItem>
</file>

<file path=customXml/itemProps5.xml><?xml version="1.0" encoding="utf-8"?>
<ds:datastoreItem xmlns:ds="http://schemas.openxmlformats.org/officeDocument/2006/customXml" ds:itemID="{BF961A73-91DE-46DF-A08D-6F6FEAED216D}">
  <ds:schemaRefs/>
</ds:datastoreItem>
</file>

<file path=customXml/itemProps6.xml><?xml version="1.0" encoding="utf-8"?>
<ds:datastoreItem xmlns:ds="http://schemas.openxmlformats.org/officeDocument/2006/customXml" ds:itemID="{69873A09-A0B6-469D-A8AD-6D3DDFCE584C}">
  <ds:schemaRefs/>
</ds:datastoreItem>
</file>

<file path=customXml/itemProps7.xml><?xml version="1.0" encoding="utf-8"?>
<ds:datastoreItem xmlns:ds="http://schemas.openxmlformats.org/officeDocument/2006/customXml" ds:itemID="{28249FC2-C963-4A7F-B9FA-C5FD6B63336D}">
  <ds:schemaRefs/>
</ds:datastoreItem>
</file>

<file path=customXml/itemProps8.xml><?xml version="1.0" encoding="utf-8"?>
<ds:datastoreItem xmlns:ds="http://schemas.openxmlformats.org/officeDocument/2006/customXml" ds:itemID="{FA6A0B5C-5758-43AB-A084-60139027D6CB}">
  <ds:schemaRefs/>
</ds:datastoreItem>
</file>

<file path=customXml/itemProps9.xml><?xml version="1.0" encoding="utf-8"?>
<ds:datastoreItem xmlns:ds="http://schemas.openxmlformats.org/officeDocument/2006/customXml" ds:itemID="{4EF338B6-8AB7-45AA-8780-DD415674FA3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Resumen</vt:lpstr>
      <vt:lpstr>Transportes</vt:lpstr>
      <vt:lpstr>Comunicaciones</vt:lpstr>
      <vt:lpstr>Aviación</vt:lpstr>
      <vt:lpstr>Puertos </vt:lpstr>
      <vt:lpstr>Vías Férreas</vt:lpstr>
      <vt:lpstr>'Puertos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COE_MTC</dc:creator>
  <cp:lastModifiedBy>Servicio COE - MTC</cp:lastModifiedBy>
  <cp:lastPrinted>2026-02-03T16:20:31Z</cp:lastPrinted>
  <dcterms:created xsi:type="dcterms:W3CDTF">2017-03-24T00:49:44Z</dcterms:created>
  <dcterms:modified xsi:type="dcterms:W3CDTF">2026-02-20T23:53:04Z</dcterms:modified>
</cp:coreProperties>
</file>